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0" yWindow="60" windowWidth="15360" windowHeight="8085" tabRatio="935" activeTab="9"/>
  </bookViews>
  <sheets>
    <sheet name="Self Assessment Summary" sheetId="2" r:id="rId1"/>
    <sheet name="Standard 1" sheetId="3" r:id="rId2"/>
    <sheet name="Standard 2" sheetId="4" r:id="rId3"/>
    <sheet name="Standard 3" sheetId="5" r:id="rId4"/>
    <sheet name="Standard 4" sheetId="6" r:id="rId5"/>
    <sheet name="Standard 5" sheetId="7" r:id="rId6"/>
    <sheet name="Standard 6" sheetId="8" r:id="rId7"/>
    <sheet name="Standard 7" sheetId="9" r:id="rId8"/>
    <sheet name="Standard 8" sheetId="11" r:id="rId9"/>
    <sheet name="Standard 9" sheetId="10" r:id="rId10"/>
  </sheets>
  <definedNames>
    <definedName name="Check100" localSheetId="3">'Standard 3'!#REF!</definedName>
    <definedName name="Check101" localSheetId="3">'Standard 3'!#REF!</definedName>
    <definedName name="Check102" localSheetId="3">'Standard 3'!#REF!</definedName>
    <definedName name="Check103" localSheetId="3">'Standard 3'!#REF!</definedName>
    <definedName name="Check104" localSheetId="3">'Standard 3'!#REF!</definedName>
    <definedName name="Check105" localSheetId="5">'Standard 5'!#REF!</definedName>
    <definedName name="Check106" localSheetId="5">'Standard 5'!#REF!</definedName>
    <definedName name="Check107" localSheetId="5">'Standard 5'!#REF!</definedName>
    <definedName name="Check108" localSheetId="5">'Standard 5'!#REF!</definedName>
    <definedName name="Check109" localSheetId="5">'Standard 5'!#REF!</definedName>
    <definedName name="Check11" localSheetId="5">'Standard 5'!#REF!</definedName>
    <definedName name="Check110" localSheetId="5">'Standard 5'!#REF!</definedName>
    <definedName name="Check111" localSheetId="5">'Standard 5'!#REF!</definedName>
    <definedName name="Check112" localSheetId="5">'Standard 5'!#REF!</definedName>
    <definedName name="Check113" localSheetId="5">'Standard 5'!#REF!</definedName>
    <definedName name="Check114" localSheetId="5">'Standard 5'!#REF!</definedName>
    <definedName name="Check115" localSheetId="5">'Standard 5'!#REF!</definedName>
    <definedName name="Check116" localSheetId="5">'Standard 5'!#REF!</definedName>
    <definedName name="Check117" localSheetId="5">'Standard 5'!#REF!</definedName>
    <definedName name="Check118" localSheetId="5">'Standard 5'!#REF!</definedName>
    <definedName name="Check119" localSheetId="5">'Standard 5'!#REF!</definedName>
    <definedName name="Check12" localSheetId="5">'Standard 5'!#REF!</definedName>
    <definedName name="Check120" localSheetId="5">'Standard 5'!#REF!</definedName>
    <definedName name="Check121" localSheetId="5">'Standard 5'!#REF!</definedName>
    <definedName name="Check122" localSheetId="5">'Standard 5'!#REF!</definedName>
    <definedName name="Check123" localSheetId="5">'Standard 5'!#REF!</definedName>
    <definedName name="Check124" localSheetId="5">'Standard 5'!#REF!</definedName>
    <definedName name="Check125" localSheetId="5">'Standard 5'!#REF!</definedName>
    <definedName name="Check126" localSheetId="5">'Standard 5'!#REF!</definedName>
    <definedName name="Check127" localSheetId="5">'Standard 5'!#REF!</definedName>
    <definedName name="Check128" localSheetId="5">'Standard 5'!#REF!</definedName>
    <definedName name="Check129" localSheetId="5">'Standard 5'!#REF!</definedName>
    <definedName name="Check130" localSheetId="5">'Standard 5'!#REF!</definedName>
    <definedName name="Check131" localSheetId="5">'Standard 5'!#REF!</definedName>
    <definedName name="Check15" localSheetId="5">'Standard 5'!#REF!</definedName>
    <definedName name="Check16" localSheetId="5">'Standard 5'!#REF!</definedName>
    <definedName name="Check19" localSheetId="5">'Standard 5'!#REF!</definedName>
    <definedName name="Check20" localSheetId="5">'Standard 5'!#REF!</definedName>
    <definedName name="Check23" localSheetId="1">'Standard 1'!#REF!</definedName>
    <definedName name="Check24" localSheetId="1">'Standard 1'!#REF!</definedName>
    <definedName name="Check27" localSheetId="1">'Standard 1'!#REF!</definedName>
    <definedName name="Check28" localSheetId="1">'Standard 1'!#REF!</definedName>
    <definedName name="Check3" localSheetId="1">'Standard 1'!#REF!</definedName>
    <definedName name="Check31" localSheetId="1">'Standard 1'!#REF!</definedName>
    <definedName name="Check32" localSheetId="1">'Standard 1'!#REF!</definedName>
    <definedName name="Check35" localSheetId="3">'Standard 3'!#REF!</definedName>
    <definedName name="Check36" localSheetId="3">'Standard 3'!#REF!</definedName>
    <definedName name="Check39" localSheetId="3">'Standard 3'!#REF!</definedName>
    <definedName name="Check4" localSheetId="1">'Standard 1'!#REF!</definedName>
    <definedName name="Check40" localSheetId="3">'Standard 3'!#REF!</definedName>
    <definedName name="Check43" localSheetId="5">'Standard 5'!#REF!</definedName>
    <definedName name="Check44" localSheetId="5">'Standard 5'!#REF!</definedName>
    <definedName name="Check47" localSheetId="3">'Standard 3'!#REF!</definedName>
    <definedName name="Check48" localSheetId="3">'Standard 3'!#REF!</definedName>
    <definedName name="Check51" localSheetId="5">'Standard 5'!#REF!</definedName>
    <definedName name="Check52" localSheetId="5">'Standard 5'!#REF!</definedName>
    <definedName name="Check55" localSheetId="5">'Standard 5'!#REF!</definedName>
    <definedName name="Check56" localSheetId="5">'Standard 5'!#REF!</definedName>
    <definedName name="Check61" localSheetId="5">'Standard 5'!#REF!</definedName>
    <definedName name="Check62" localSheetId="5">'Standard 5'!#REF!</definedName>
    <definedName name="Check63" localSheetId="5">'Standard 5'!#REF!</definedName>
    <definedName name="Check64" localSheetId="5">'Standard 5'!#REF!</definedName>
    <definedName name="Check67" localSheetId="5">'Standard 5'!#REF!</definedName>
    <definedName name="Check68" localSheetId="5">'Standard 5'!#REF!</definedName>
    <definedName name="Check7" localSheetId="5">'Standard 5'!#REF!</definedName>
    <definedName name="Check71" localSheetId="5">'Standard 5'!#REF!</definedName>
    <definedName name="Check72" localSheetId="5">'Standard 5'!#REF!</definedName>
    <definedName name="Check75" localSheetId="5">'Standard 5'!#REF!</definedName>
    <definedName name="Check76" localSheetId="5">'Standard 5'!#REF!</definedName>
    <definedName name="Check79" localSheetId="5">'Standard 5'!#REF!</definedName>
    <definedName name="Check8" localSheetId="5">'Standard 5'!#REF!</definedName>
    <definedName name="Check80" localSheetId="5">'Standard 5'!#REF!</definedName>
    <definedName name="Check83" localSheetId="5">'Standard 5'!#REF!</definedName>
    <definedName name="Check84" localSheetId="5">'Standard 5'!#REF!</definedName>
    <definedName name="Check89" localSheetId="5">'Standard 5'!#REF!</definedName>
    <definedName name="Check90" localSheetId="5">'Standard 5'!#REF!</definedName>
    <definedName name="Check91" localSheetId="1">'Standard 1'!#REF!</definedName>
    <definedName name="Check92" localSheetId="1">'Standard 1'!#REF!</definedName>
    <definedName name="Check93" localSheetId="1">'Standard 1'!#REF!</definedName>
    <definedName name="Check94" localSheetId="1">'Standard 1'!#REF!</definedName>
    <definedName name="Check95" localSheetId="1">'Standard 1'!#REF!</definedName>
    <definedName name="Check96" localSheetId="1">'Standard 1'!#REF!</definedName>
    <definedName name="Check97" localSheetId="1">'Standard 1'!#REF!</definedName>
    <definedName name="Check98" localSheetId="1">'Standard 1'!#REF!</definedName>
    <definedName name="Check99" localSheetId="3">'Standard 3'!#REF!</definedName>
    <definedName name="_xlnm.Print_Area" localSheetId="0">'Self Assessment Summary'!$A$1:$T$24</definedName>
    <definedName name="_xlnm.Print_Area" localSheetId="1">'Standard 1'!$A$1:$F$50</definedName>
    <definedName name="_xlnm.Print_Area" localSheetId="2">'Standard 2'!$A$1:$F$53</definedName>
    <definedName name="_xlnm.Print_Area" localSheetId="3">'Standard 3'!$A$1:$F$55</definedName>
    <definedName name="_xlnm.Print_Area" localSheetId="4">'Standard 4'!$A$1:$F$58</definedName>
    <definedName name="_xlnm.Print_Area" localSheetId="5">'Standard 5'!$A$1:$F$75</definedName>
    <definedName name="_xlnm.Print_Area" localSheetId="6">'Standard 6'!$A$1:$F$45</definedName>
    <definedName name="_xlnm.Print_Area" localSheetId="7">'Standard 7'!$A$1:$F$43</definedName>
    <definedName name="_xlnm.Print_Area" localSheetId="8">'Standard 8'!$A$1:$F$56</definedName>
    <definedName name="_xlnm.Print_Area" localSheetId="9">'Standard 9'!$A$1:$F$49</definedName>
    <definedName name="Text1" localSheetId="1">'Standard 1'!#REF!</definedName>
    <definedName name="Text10" localSheetId="3">'Standard 3'!#REF!</definedName>
    <definedName name="Text11" localSheetId="5">'Standard 5'!$H$50</definedName>
    <definedName name="Text12" localSheetId="3">'Standard 3'!#REF!</definedName>
    <definedName name="Text13" localSheetId="5">'Standard 5'!$H$53</definedName>
    <definedName name="Text14" localSheetId="5">'Standard 5'!$H$55</definedName>
    <definedName name="Text15" localSheetId="5">'Standard 5'!$H$57</definedName>
    <definedName name="Text16" localSheetId="5">'Standard 5'!$H$58</definedName>
    <definedName name="Text17" localSheetId="5">'Standard 5'!$H$59</definedName>
    <definedName name="Text18" localSheetId="5">'Standard 5'!$H$61</definedName>
    <definedName name="Text19" localSheetId="5">'Standard 5'!$H$63</definedName>
    <definedName name="Text2" localSheetId="5">'Standard 5'!$H$40</definedName>
    <definedName name="Text20" localSheetId="5">'Standard 5'!$H$64</definedName>
    <definedName name="Text3" localSheetId="5">'Standard 5'!$H$41</definedName>
    <definedName name="Text40" localSheetId="5">'Standard 5'!$I$73</definedName>
    <definedName name="Text42" localSheetId="1">'Standard 1'!#REF!</definedName>
    <definedName name="Text43" localSheetId="1">'Standard 1'!#REF!</definedName>
    <definedName name="Text44" localSheetId="1">'Standard 1'!#REF!</definedName>
    <definedName name="Text45" localSheetId="1">'Standard 1'!#REF!</definedName>
    <definedName name="Text46" localSheetId="1">'Standard 1'!#REF!</definedName>
    <definedName name="Text47" localSheetId="3">'Standard 3'!#REF!</definedName>
    <definedName name="Text48" localSheetId="3">'Standard 3'!#REF!</definedName>
    <definedName name="Text49" localSheetId="3">'Standard 3'!#REF!</definedName>
    <definedName name="Text5" localSheetId="5">'Standard 5'!$H$43</definedName>
    <definedName name="Text50" localSheetId="5">'Standard 5'!#REF!</definedName>
    <definedName name="Text51" localSheetId="5">'Standard 5'!#REF!</definedName>
    <definedName name="Text52" localSheetId="5">'Standard 5'!#REF!</definedName>
    <definedName name="Text53" localSheetId="5">'Standard 5'!#REF!</definedName>
    <definedName name="Text54" localSheetId="5">'Standard 5'!#REF!</definedName>
    <definedName name="Text55" localSheetId="5">'Standard 5'!#REF!</definedName>
    <definedName name="Text56" localSheetId="5">'Standard 5'!#REF!</definedName>
    <definedName name="Text57" localSheetId="5">'Standard 5'!#REF!</definedName>
    <definedName name="Text58" localSheetId="5">'Standard 5'!#REF!</definedName>
    <definedName name="Text59" localSheetId="5">'Standard 5'!#REF!</definedName>
    <definedName name="Text6" localSheetId="1">'Standard 1'!#REF!</definedName>
    <definedName name="Text60" localSheetId="5">'Standard 5'!#REF!</definedName>
    <definedName name="Text61" localSheetId="5">'Standard 5'!#REF!</definedName>
    <definedName name="Text62" localSheetId="5">'Standard 5'!#REF!</definedName>
    <definedName name="Text63" localSheetId="5">'Standard 5'!#REF!</definedName>
    <definedName name="Text7" localSheetId="1">'Standard 1'!#REF!</definedName>
    <definedName name="Text8" localSheetId="1">'Standard 1'!#REF!</definedName>
    <definedName name="Text9" localSheetId="3">'Standard 3'!#REF!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C13" i="10" l="1"/>
  <c r="C13" i="11"/>
  <c r="C13" i="9"/>
  <c r="C13" i="8"/>
  <c r="C13" i="7"/>
  <c r="K1" i="7"/>
  <c r="C13" i="6"/>
  <c r="C13" i="5"/>
  <c r="C13" i="3"/>
  <c r="C13" i="4"/>
  <c r="K1" i="10"/>
  <c r="K1" i="11"/>
  <c r="K1" i="9"/>
  <c r="K1" i="8"/>
  <c r="K1" i="6"/>
  <c r="K1" i="5"/>
  <c r="C29" i="11"/>
  <c r="K1" i="4"/>
  <c r="K1" i="3"/>
  <c r="K47" i="10"/>
  <c r="K46" i="10"/>
  <c r="K44" i="10"/>
  <c r="K43" i="10"/>
  <c r="K41" i="10"/>
  <c r="K40" i="10"/>
  <c r="K39" i="10"/>
  <c r="K54" i="11"/>
  <c r="K53" i="11"/>
  <c r="K52" i="11"/>
  <c r="K51" i="11"/>
  <c r="K50" i="11"/>
  <c r="K49" i="11"/>
  <c r="K48" i="11"/>
  <c r="K47" i="11"/>
  <c r="K45" i="11"/>
  <c r="K44" i="11"/>
  <c r="K42" i="11"/>
  <c r="K41" i="11"/>
  <c r="K39" i="11"/>
  <c r="K41" i="9"/>
  <c r="K39" i="9"/>
  <c r="K43" i="8"/>
  <c r="K42" i="8"/>
  <c r="K40" i="8"/>
  <c r="K39" i="8"/>
  <c r="K73" i="7"/>
  <c r="K72" i="7"/>
  <c r="K71" i="7"/>
  <c r="K70" i="7"/>
  <c r="K69" i="7"/>
  <c r="K68" i="7"/>
  <c r="K67" i="7"/>
  <c r="K66" i="7"/>
  <c r="K65" i="7"/>
  <c r="K64" i="7"/>
  <c r="K63" i="7"/>
  <c r="K61" i="7"/>
  <c r="K59" i="7"/>
  <c r="K58" i="7"/>
  <c r="K57" i="7"/>
  <c r="K55" i="7"/>
  <c r="K53" i="7"/>
  <c r="K52" i="7"/>
  <c r="K50" i="7"/>
  <c r="K49" i="7"/>
  <c r="K47" i="7"/>
  <c r="K46" i="7"/>
  <c r="K45" i="7"/>
  <c r="K44" i="7"/>
  <c r="K43" i="7"/>
  <c r="K42" i="7"/>
  <c r="K41" i="7"/>
  <c r="K40" i="7"/>
  <c r="K39" i="7"/>
  <c r="K56" i="6"/>
  <c r="K55" i="6"/>
  <c r="K53" i="6"/>
  <c r="K52" i="6"/>
  <c r="K51" i="6"/>
  <c r="K50" i="6"/>
  <c r="K49" i="6"/>
  <c r="K48" i="6"/>
  <c r="K47" i="6"/>
  <c r="K46" i="6"/>
  <c r="K45" i="6"/>
  <c r="K44" i="6"/>
  <c r="K43" i="6"/>
  <c r="K41" i="6"/>
  <c r="K40" i="6"/>
  <c r="K39" i="6"/>
  <c r="K53" i="5"/>
  <c r="K51" i="5"/>
  <c r="K49" i="5"/>
  <c r="K48" i="5"/>
  <c r="K47" i="5"/>
  <c r="K45" i="5"/>
  <c r="K43" i="5"/>
  <c r="K41" i="5"/>
  <c r="K40" i="5"/>
  <c r="K39" i="5"/>
  <c r="K51" i="4"/>
  <c r="K49" i="4"/>
  <c r="K48" i="4"/>
  <c r="K46" i="4"/>
  <c r="K45" i="4"/>
  <c r="K43" i="4"/>
  <c r="K42" i="4"/>
  <c r="K40" i="4"/>
  <c r="K39" i="4"/>
  <c r="K48" i="3"/>
  <c r="K46" i="3"/>
  <c r="K44" i="3"/>
  <c r="K43" i="3"/>
  <c r="K41" i="3"/>
  <c r="K40" i="3"/>
  <c r="K39" i="3"/>
  <c r="C10" i="2"/>
  <c r="C19" i="2"/>
  <c r="C18" i="2"/>
  <c r="C17" i="2"/>
  <c r="C16" i="2"/>
  <c r="C15" i="2"/>
  <c r="C14" i="2"/>
  <c r="C13" i="2"/>
  <c r="C12" i="2"/>
  <c r="C11" i="2"/>
  <c r="C29" i="10"/>
  <c r="C17" i="10"/>
  <c r="C29" i="4"/>
  <c r="C29" i="3"/>
  <c r="C29" i="5"/>
  <c r="C29" i="6"/>
  <c r="C29" i="7"/>
  <c r="C29" i="8"/>
  <c r="C17" i="3"/>
  <c r="H40" i="10"/>
  <c r="F19" i="2"/>
  <c r="H41" i="10"/>
  <c r="G19" i="2"/>
  <c r="H47" i="10"/>
  <c r="K19" i="2"/>
  <c r="H46" i="10"/>
  <c r="J19" i="2"/>
  <c r="H39" i="11"/>
  <c r="E18" i="2"/>
  <c r="H39" i="10"/>
  <c r="E19" i="2"/>
  <c r="H39" i="6"/>
  <c r="E13" i="2"/>
  <c r="H39" i="3"/>
  <c r="E10" i="2"/>
  <c r="H43" i="10"/>
  <c r="H19" i="2"/>
  <c r="H44" i="10"/>
  <c r="I19" i="2"/>
  <c r="H39" i="9"/>
  <c r="E17" i="2"/>
  <c r="C17" i="6"/>
  <c r="C17" i="7"/>
  <c r="C17" i="8"/>
  <c r="C17" i="9"/>
  <c r="C29" i="9"/>
  <c r="C17" i="11"/>
  <c r="H41" i="11"/>
  <c r="F18" i="2"/>
  <c r="H42" i="11"/>
  <c r="G18" i="2"/>
  <c r="H44" i="11"/>
  <c r="H18" i="2"/>
  <c r="H45" i="11"/>
  <c r="I18" i="2"/>
  <c r="H47" i="11"/>
  <c r="J18" i="2"/>
  <c r="H48" i="11"/>
  <c r="K18" i="2"/>
  <c r="H49" i="11"/>
  <c r="L18" i="2"/>
  <c r="H50" i="11"/>
  <c r="M18" i="2"/>
  <c r="H51" i="11"/>
  <c r="N18" i="2"/>
  <c r="H52" i="11"/>
  <c r="O18" i="2"/>
  <c r="H53" i="11"/>
  <c r="P18" i="2"/>
  <c r="H54" i="11"/>
  <c r="Q18" i="2"/>
  <c r="H40" i="11"/>
  <c r="H43" i="11"/>
  <c r="H46" i="11"/>
  <c r="H40" i="9"/>
  <c r="H41" i="9"/>
  <c r="F17" i="2"/>
  <c r="H39" i="8"/>
  <c r="E16" i="2"/>
  <c r="H40" i="8"/>
  <c r="F16" i="2"/>
  <c r="H42" i="8"/>
  <c r="G16" i="2"/>
  <c r="H43" i="8"/>
  <c r="H16" i="2"/>
  <c r="H41" i="8"/>
  <c r="H39" i="5"/>
  <c r="E12" i="2" s="1"/>
  <c r="H40" i="5"/>
  <c r="F12" i="2" s="1"/>
  <c r="H41" i="5"/>
  <c r="G12" i="2" s="1"/>
  <c r="H43" i="5"/>
  <c r="H12" i="2" s="1"/>
  <c r="H45" i="5"/>
  <c r="I12" i="2" s="1"/>
  <c r="H47" i="5"/>
  <c r="J12" i="2" s="1"/>
  <c r="H48" i="5"/>
  <c r="K12" i="2" s="1"/>
  <c r="H49" i="5"/>
  <c r="L12" i="2" s="1"/>
  <c r="H51" i="5"/>
  <c r="M12" i="2" s="1"/>
  <c r="H53" i="5"/>
  <c r="N12" i="2" s="1"/>
  <c r="H40" i="6"/>
  <c r="F13" i="2" s="1"/>
  <c r="H41" i="6"/>
  <c r="G13" i="2" s="1"/>
  <c r="H43" i="6"/>
  <c r="H13" i="2" s="1"/>
  <c r="H44" i="6"/>
  <c r="I13" i="2" s="1"/>
  <c r="H45" i="6"/>
  <c r="J13" i="2" s="1"/>
  <c r="H46" i="6"/>
  <c r="K13" i="2" s="1"/>
  <c r="H47" i="6"/>
  <c r="L13" i="2" s="1"/>
  <c r="H48" i="6"/>
  <c r="M13" i="2" s="1"/>
  <c r="H49" i="6"/>
  <c r="N13" i="2" s="1"/>
  <c r="H50" i="6"/>
  <c r="O13" i="2" s="1"/>
  <c r="H51" i="6"/>
  <c r="P13" i="2" s="1"/>
  <c r="H52" i="6"/>
  <c r="Q13" i="2" s="1"/>
  <c r="H53" i="6"/>
  <c r="R13" i="2" s="1"/>
  <c r="H55" i="6"/>
  <c r="S13" i="2" s="1"/>
  <c r="H56" i="6"/>
  <c r="T13" i="2" s="1"/>
  <c r="H39" i="7"/>
  <c r="E14" i="2" s="1"/>
  <c r="H40" i="7"/>
  <c r="F14" i="2" s="1"/>
  <c r="H41" i="7"/>
  <c r="G14" i="2" s="1"/>
  <c r="H42" i="7"/>
  <c r="H14" i="2"/>
  <c r="H43" i="7"/>
  <c r="I14" i="2" s="1"/>
  <c r="H44" i="7"/>
  <c r="J14" i="2" s="1"/>
  <c r="H45" i="7"/>
  <c r="K14" i="2" s="1"/>
  <c r="H46" i="7"/>
  <c r="L14" i="2" s="1"/>
  <c r="H47" i="7"/>
  <c r="M14" i="2" s="1"/>
  <c r="H49" i="7"/>
  <c r="N14" i="2" s="1"/>
  <c r="H50" i="7"/>
  <c r="O14" i="2" s="1"/>
  <c r="H52" i="7"/>
  <c r="P14" i="2" s="1"/>
  <c r="H53" i="7"/>
  <c r="Q14" i="2" s="1"/>
  <c r="H55" i="7"/>
  <c r="R14" i="2" s="1"/>
  <c r="H57" i="7"/>
  <c r="S14" i="2" s="1"/>
  <c r="H58" i="7"/>
  <c r="T14" i="2" s="1"/>
  <c r="H59" i="7"/>
  <c r="E15" i="2" s="1"/>
  <c r="H61" i="7"/>
  <c r="F15" i="2" s="1"/>
  <c r="H63" i="7"/>
  <c r="G15" i="2" s="1"/>
  <c r="H64" i="7"/>
  <c r="H15" i="2"/>
  <c r="H65" i="7"/>
  <c r="I15" i="2"/>
  <c r="H66" i="7"/>
  <c r="J15" i="2"/>
  <c r="H67" i="7"/>
  <c r="K15" i="2"/>
  <c r="H68" i="7"/>
  <c r="L15" i="2"/>
  <c r="H69" i="7"/>
  <c r="M15" i="2"/>
  <c r="H70" i="7"/>
  <c r="N15" i="2"/>
  <c r="H71" i="7"/>
  <c r="O15" i="2"/>
  <c r="H72" i="7"/>
  <c r="P15" i="2"/>
  <c r="H73" i="7"/>
  <c r="Q15" i="2" s="1"/>
  <c r="H48" i="7"/>
  <c r="H51" i="7"/>
  <c r="H54" i="7"/>
  <c r="H56" i="7"/>
  <c r="H60" i="7"/>
  <c r="H62" i="7"/>
  <c r="H42" i="6"/>
  <c r="H54" i="6"/>
  <c r="C17" i="5"/>
  <c r="H42" i="5"/>
  <c r="H44" i="5"/>
  <c r="H46" i="5"/>
  <c r="H50" i="5"/>
  <c r="H52" i="5"/>
  <c r="H39" i="4"/>
  <c r="E11" i="2" s="1"/>
  <c r="H40" i="4"/>
  <c r="F11" i="2" s="1"/>
  <c r="H42" i="4"/>
  <c r="G11" i="2" s="1"/>
  <c r="H43" i="4"/>
  <c r="H11" i="2" s="1"/>
  <c r="H45" i="4"/>
  <c r="I11" i="2" s="1"/>
  <c r="H46" i="4"/>
  <c r="J11" i="2" s="1"/>
  <c r="H48" i="4"/>
  <c r="K11" i="2" s="1"/>
  <c r="H49" i="4"/>
  <c r="L11" i="2" s="1"/>
  <c r="H51" i="4"/>
  <c r="M11" i="2" s="1"/>
  <c r="H40" i="3"/>
  <c r="F10" i="2" s="1"/>
  <c r="H41" i="3"/>
  <c r="G10" i="2" s="1"/>
  <c r="H43" i="3"/>
  <c r="H10" i="2" s="1"/>
  <c r="H44" i="3"/>
  <c r="I10" i="2" s="1"/>
  <c r="H46" i="3"/>
  <c r="J10" i="2" s="1"/>
  <c r="H48" i="3"/>
  <c r="K10" i="2" s="1"/>
  <c r="C17" i="4"/>
  <c r="J38" i="4"/>
  <c r="J38" i="10"/>
  <c r="J38" i="3"/>
  <c r="J38" i="11"/>
  <c r="J38" i="9"/>
  <c r="J38" i="8"/>
  <c r="D16" i="2" s="1"/>
  <c r="A16" i="2" s="1"/>
  <c r="J38" i="7"/>
  <c r="J38" i="6"/>
  <c r="J38" i="5"/>
  <c r="J35" i="11"/>
  <c r="D18" i="2" s="1"/>
  <c r="A18" i="2" s="1"/>
  <c r="J35" i="10"/>
  <c r="D19" i="2"/>
  <c r="A19" i="2" s="1"/>
  <c r="J35" i="9"/>
  <c r="D17" i="2" s="1"/>
  <c r="A17" i="2" s="1"/>
  <c r="J35" i="8"/>
  <c r="J35" i="6"/>
  <c r="D13" i="2" s="1"/>
  <c r="A13" i="2" s="1"/>
  <c r="J39" i="8"/>
  <c r="J39" i="11"/>
  <c r="J39" i="9"/>
  <c r="J39" i="6"/>
  <c r="J35" i="5"/>
  <c r="D12" i="2" s="1"/>
  <c r="A12" i="2" s="1"/>
  <c r="J35" i="4"/>
  <c r="D11" i="2" s="1"/>
  <c r="A11" i="2" s="1"/>
  <c r="J39" i="5"/>
  <c r="J39" i="10"/>
  <c r="J35" i="3"/>
  <c r="D10" i="2" s="1"/>
  <c r="A10" i="2" s="1"/>
  <c r="J39" i="3" l="1"/>
  <c r="J39" i="4"/>
  <c r="J35" i="7"/>
  <c r="D14" i="2" s="1"/>
  <c r="A14" i="2" s="1"/>
  <c r="J39" i="7"/>
</calcChain>
</file>

<file path=xl/sharedStrings.xml><?xml version="1.0" encoding="utf-8"?>
<sst xmlns="http://schemas.openxmlformats.org/spreadsheetml/2006/main" count="910" uniqueCount="498">
  <si>
    <t>General notes Pertaining to the Program Self-Assessment or the Verification Audit</t>
  </si>
  <si>
    <t>1A</t>
  </si>
  <si>
    <t>1B</t>
  </si>
  <si>
    <t>1C</t>
  </si>
  <si>
    <t>2A</t>
  </si>
  <si>
    <t>2B</t>
  </si>
  <si>
    <t>3A</t>
  </si>
  <si>
    <t>4A</t>
  </si>
  <si>
    <t>3B</t>
  </si>
  <si>
    <t>4B</t>
  </si>
  <si>
    <t>5A</t>
  </si>
  <si>
    <t>4C</t>
  </si>
  <si>
    <t>6A</t>
  </si>
  <si>
    <t>2C</t>
  </si>
  <si>
    <t>2D</t>
  </si>
  <si>
    <t>2E</t>
  </si>
  <si>
    <t>2F</t>
  </si>
  <si>
    <t>2G</t>
  </si>
  <si>
    <t>2H</t>
  </si>
  <si>
    <t>2I</t>
  </si>
  <si>
    <t>2J</t>
  </si>
  <si>
    <t>2K</t>
  </si>
  <si>
    <t>1D</t>
  </si>
  <si>
    <t>1E</t>
  </si>
  <si>
    <t>1F</t>
  </si>
  <si>
    <t>1G</t>
  </si>
  <si>
    <t>1H</t>
  </si>
  <si>
    <t>1I</t>
  </si>
  <si>
    <t>5B</t>
  </si>
  <si>
    <t>5C</t>
  </si>
  <si>
    <t>7A</t>
  </si>
  <si>
    <t>7C</t>
  </si>
  <si>
    <t>4D</t>
  </si>
  <si>
    <t>4E</t>
  </si>
  <si>
    <t>4F</t>
  </si>
  <si>
    <t>4G</t>
  </si>
  <si>
    <t>4H</t>
  </si>
  <si>
    <t xml:space="preserve">Report completed by: </t>
  </si>
  <si>
    <t>Date:</t>
  </si>
  <si>
    <t>YES</t>
  </si>
  <si>
    <t>NO</t>
  </si>
  <si>
    <t>1. Assessment of the Program’s Regulatory Foundation</t>
  </si>
  <si>
    <t>     </t>
  </si>
  <si>
    <t>3. Good Retail Practices</t>
  </si>
  <si>
    <t>4. Compliance and Enforcement</t>
  </si>
  <si>
    <t>1. Employee Training Records</t>
  </si>
  <si>
    <t>3. Independent Inspections / Completion of ALL Curriculum Requirements</t>
  </si>
  <si>
    <t>4. Field Standardization</t>
  </si>
  <si>
    <t>5. Continuing Education and Training</t>
  </si>
  <si>
    <t>1. Inspection Form Design</t>
  </si>
  <si>
    <t>2. Risk Assessment Categories</t>
  </si>
  <si>
    <t>3.  Inspection Frequency</t>
  </si>
  <si>
    <t>4. Written and Implement Corrective Action Policy</t>
  </si>
  <si>
    <t>5. Variance Requests</t>
  </si>
  <si>
    <t>6. Verification and Validation of HACCP Plans</t>
  </si>
  <si>
    <t>1. Written Quality Assurance Program Document</t>
  </si>
  <si>
    <t xml:space="preserve">2. Ten Quality Assurance Program Elements </t>
  </si>
  <si>
    <t>The jurisdictions quality assurance program provides a method to review or monitor, either individually or programmatically, the concepts in the ten quality elements. The ten elements follow in I. through X.</t>
  </si>
  <si>
    <t>3. Demonstration of Program Effectiveness Using the Statistical Method in Standard 4: Self-Assessment Worksheet</t>
  </si>
  <si>
    <t>1. Investigation Procedures</t>
  </si>
  <si>
    <t>2. Reporting Procedures</t>
  </si>
  <si>
    <t>3.  Laboratory Support Documentation</t>
  </si>
  <si>
    <t>4. Trace-back Procedures</t>
  </si>
  <si>
    <t>5. Recalls</t>
  </si>
  <si>
    <t>6. Media Management</t>
  </si>
  <si>
    <t>1. Compliance and Enforcement Procedure</t>
  </si>
  <si>
    <t>2. Assessment of Effectiveness</t>
  </si>
  <si>
    <t>1. Industry and Consumer Interaction</t>
  </si>
  <si>
    <t>2. Educational Outreach</t>
  </si>
  <si>
    <t>1. Staffing Level – FTEs per Inspections Performed</t>
  </si>
  <si>
    <t>2. Inspection Equipment</t>
  </si>
  <si>
    <t>3. Administrative Program Support</t>
  </si>
  <si>
    <t>4. Program Resource Assessment</t>
  </si>
  <si>
    <t>Program Self-Assessment and Verification Audit Form</t>
  </si>
  <si>
    <r>
      <t xml:space="preserve">2. </t>
    </r>
    <r>
      <rPr>
        <b/>
        <i/>
        <sz val="12"/>
        <color indexed="8"/>
        <rFont val="Times New Roman"/>
        <family val="1"/>
      </rPr>
      <t>Food Code</t>
    </r>
    <r>
      <rPr>
        <b/>
        <sz val="12"/>
        <color indexed="8"/>
        <rFont val="Times New Roman"/>
        <family val="1"/>
      </rPr>
      <t xml:space="preserve"> Interventions and Risk Factors</t>
    </r>
  </si>
  <si>
    <t>a. The jurisdiction maintains a written training record for each employee that includes the date of hire or assignment to the agency’s retail food protection program.</t>
  </si>
  <si>
    <t>a. The jurisdiction maintains a written training record that provides confirmation that each employee completed a minimum of 25 independent retail food and/or foodservice inspections PRIOR to field standardization.</t>
  </si>
  <si>
    <t>a. The jurisdiction maintains a written training record that provides documentation that each employee successfully completed a Standardization process similar to the ‘FDA Procedures for Standardization’ within 18 months of hire or assignment to the retail food protection program.</t>
  </si>
  <si>
    <t>a. The jurisdiction maintains a written training record that provides documentation that each employee conducting retail food and/or foodservice inspections has accumulated 20 hours of continuing education every 36 months after the initial training (18) months is completed.</t>
  </si>
  <si>
    <t>a. The jurisdiction’s inspection form identifies foodborne illness risk factors and Food Code interventions.</t>
  </si>
  <si>
    <t>c. The jurisdiction’s inspection form documents compliance and enforcement activities.</t>
  </si>
  <si>
    <t>a. A risk assessment is used to group food establishments into at least 3 categories based on their potential and inherent food safety risks.</t>
  </si>
  <si>
    <t>a. The jurisdiction’s inspection frequency is based on the assigned risk categories.</t>
  </si>
  <si>
    <t>a. The jurisdiction has a written and implemented policy that requires on-site corrective action for foodborne illness risk factors observed to be out of compliance.</t>
  </si>
  <si>
    <t>a. The jurisdiction has a written and implemented policy on variance requests related to foodborne illness risk factors and Food Code interventions.</t>
  </si>
  <si>
    <t>a. The jurisdiction has a written quality assurance program that covers all regulatory staff that conducts retail food and/or foodservice inspections.</t>
  </si>
  <si>
    <t>c. The jurisdiction’s written quality assurance program describes corrective actions to address an individual retail food program inspector’s performance quality or consistency issues when they are identified.</t>
  </si>
  <si>
    <t>i. Program procedures provide guidance for the notification of appropriate state and/or federal agencies when a complaint involves a product that originated outside the agency’s jurisdiction or has been shipped interstate.</t>
  </si>
  <si>
    <t>a. Program management has an established procedure to address the recall of foods implicated in an illness, outbreak, or intentional food contamination.</t>
  </si>
  <si>
    <t>c. Written policies and procedures exist for verifying the effectiveness of recall actions by firms (effectiveness checks) when requested by another agency.</t>
  </si>
  <si>
    <t>a. The jurisdiction’s has a written step-by-step compliance and enforcement procedure that describes what actions and tools (forms/documents/interventions) are to be used to achieve compliance.</t>
  </si>
  <si>
    <t xml:space="preserve">a. The jurisdiction maintains written documentation confirming that the agency has sponsored or actively participated in at least one meeting/forum annually, such as food safety task forces, advisory boards or advisory committees.  Documentation confirms that offers of participation have been extended to industry and consumer representatives. </t>
  </si>
  <si>
    <t>a. The jurisdiction maintains written documentation confirming that the agency has sponsored or coordinated at least one educational outreach activity annually directed at industry; consumer groups; the media; and or elected officials.  Education outreach activities focus on increasing awareness of foodborne illness risk factors and control methods to prevent foodborne illness and may include industry recognition programs; web sites; newsletters; Fight BAC campaigns; food safety month activities; food worker training, consumer surveys, etc.</t>
  </si>
  <si>
    <t>a. The jurisdiction has written documentation, calculations, or a program resource assessment that demonstrated a staffing level of one full-time equivalent (FTE) for every 280-320 retail food program inspections performed.</t>
  </si>
  <si>
    <t>a. The jurisdiction can demonstrate through written records, equipment inventories, or actual observations that each retail food program inspector has a head cover, thermocouple, flashlight, sanitization test kit, heat sensitive tapes or maximum registering thermometer and necessary forms and administrative materials.</t>
  </si>
  <si>
    <t>a. The jurisdiction has written documentation, calculations or a program resource assessment that demonstrates sufficient equipment is available to support the record keeping system utilized by the program.</t>
  </si>
  <si>
    <t>a. The jurisdiction has conducted an assessment to determine if the agency has the budget, staffing and equipment necessary to meet Standard #1 – Regulatory Foundation.</t>
  </si>
  <si>
    <t>c. The jurisdiction has conducted an assessment to determine if the agency has the budget, staffing and equipment necessary to meet Standard #3 – Inspection Program Based on HACCP Principles.</t>
  </si>
  <si>
    <t>d. The jurisdiction has conducted an assessment to determine if the agency has the budget, staffing and equipment necessary to meet Standard #4 – Uniform Inspection Program.</t>
  </si>
  <si>
    <t>f. The jurisdiction has conducted an assessment to determine if the agency has the budget, staffing and equipment necessary to meet Standard #6 – Compliance and Enforcement.</t>
  </si>
  <si>
    <t>h. The jurisdiction has conducted an assessment to determine if the agency has the budget, staffing and equipment necessary to meet Standard #9 – Program Assessment.</t>
  </si>
  <si>
    <t>Program Standards Version:</t>
  </si>
  <si>
    <t>Self-Assessor’s Title:</t>
  </si>
  <si>
    <t>Jurisdiction Address:</t>
  </si>
  <si>
    <t>Date the Standard 1 Self-Assessment was Completed:</t>
  </si>
  <si>
    <t>Signature of the Self-Assessor:</t>
  </si>
  <si>
    <t>Verification Auditor’s Title:</t>
  </si>
  <si>
    <t xml:space="preserve">Auditor’s Jurisdiction Name: </t>
  </si>
  <si>
    <t>Auditor’s Jurisdiction Address:</t>
  </si>
  <si>
    <t>Date the Verification Audit of Standard 1 was Completed:</t>
  </si>
  <si>
    <t>I affirm that the information represented in the Verification Audit of Standard 1 is true and correct</t>
  </si>
  <si>
    <t>Signature of the Verification Auditor:</t>
  </si>
  <si>
    <t>Phone / Fax / E-mail:</t>
  </si>
  <si>
    <t>Date the Standard 2 Self-Assessment was Completed:</t>
  </si>
  <si>
    <t>Date the Verification Audit of Standard 2 was Completed:</t>
  </si>
  <si>
    <t>I affirm that the information represented in the Verification Audit of Standard 2 is true and correct</t>
  </si>
  <si>
    <t>Date the Standard 3 Self-Assessment was Completed:</t>
  </si>
  <si>
    <t>Date the Verification Audit of Standard 3 was Completed:</t>
  </si>
  <si>
    <t>I affirm that the information represented in the Verification Audit of Standard 3 is true and correct</t>
  </si>
  <si>
    <t>Date the Standard 4 Self-Assessment was Completed:</t>
  </si>
  <si>
    <t>Date the Verification Audit of Standard 4 was Completed:</t>
  </si>
  <si>
    <t>I affirm that the information represented in the Verification Audit of Standard 4 is true and correct</t>
  </si>
  <si>
    <t>Date the Standard 5 Self-Assessment was Completed:</t>
  </si>
  <si>
    <t>Date the Verification Audit of Standard 5 was Completed:</t>
  </si>
  <si>
    <t>I affirm that the information represented in the Verification Audit of Standard 5 is true and correct</t>
  </si>
  <si>
    <t>Date the Standard 6 Self-Assessment was Completed:</t>
  </si>
  <si>
    <t>Date the Verification Audit of Standard 6 was Completed:</t>
  </si>
  <si>
    <t>I affirm that the information represented in the Verification Audit of Standard 6 is true and correct</t>
  </si>
  <si>
    <t>Date the Standard 7 Self-Assessment was Completed:</t>
  </si>
  <si>
    <t>Date the Verification Audit of Standard 7 was Completed:</t>
  </si>
  <si>
    <t>I affirm that the information represented in the Verification Audit of Standard 7 is true and correct</t>
  </si>
  <si>
    <t>Date the Standard 8 Self-Assessment was Completed:</t>
  </si>
  <si>
    <t>Date the Verification Audit of Standard 8 was Completed:</t>
  </si>
  <si>
    <t>I affirm that the information represented in the Verification Audit of Standard 8 is true and correct</t>
  </si>
  <si>
    <t>Date the Standard 9 Self-Assessment was Completed:</t>
  </si>
  <si>
    <t>Date the Verification Audit of Standard 9 was Completed:</t>
  </si>
  <si>
    <t>b. The jurisdiction written training record provides documentation that each employee has completed the Standard #2 pre-requisite (“Pre”) training curriculum PRIOR to conducting independent retail food or foodservice inspections.</t>
  </si>
  <si>
    <t>a. The jurisdiction maintains a written training record that provides confirmation that each employee completed a minimum of 25 joint field training inspections of retail food and/or foodservice establishments (if less than 25 joint field training inspections are performed, written documentation on file that FSIO has successfully demonstrated all required inspection competencies) PRIOR to conducting independent retail food or foodservice inspections</t>
  </si>
  <si>
    <t>2. Initial Field Training</t>
  </si>
  <si>
    <t>b. The jurisdiction written training record provides documentation that each employee has completed ALL aspects of the Standard #2 training curriculum (“Pre”) and (“Post”) courses PRIOR to field standardization.</t>
  </si>
  <si>
    <t>b. The jurisdiction maintains a written training record that provides documentation that each standardized employee has maintained their standardization by performing a minimum of 4 joint inspections with a “training standard” every 3 years.</t>
  </si>
  <si>
    <t>a. The jurisdiction has a written and implemented policy for the verification and validation of HACCP plans when a plan is required by Code.</t>
  </si>
  <si>
    <t>b. The jurisdiction has a written and implemented policy that requires discussion for long-term control of foodborne illness risk factors.</t>
  </si>
  <si>
    <t>b. The jurisdiction’s inspection form documents actual observations using the convention IN, OUT, NA, and NO.</t>
  </si>
  <si>
    <t>b. The jurisdiction periodically conducts an analysis of the results of the quality assurance program to identify quality or consistency problems among the staff in the ten quality elements.</t>
  </si>
  <si>
    <t>I.  The jurisdiction’s quality assurance program assures that each inspector documents the compliance status of each foodborne illness risk factor and intervention through observation and investigation. (i.e., Proper and consistent use of the inspection form using IN, OUT, NA, NO appropriately.)</t>
  </si>
  <si>
    <t>II. The jurisdiction’s quality assurance program assures that each inspector completes an inspection report that is clear, legible, concise, and accurately records findings, observations and discussion with establishment management.</t>
  </si>
  <si>
    <t>X. The jurisdiction’s quality assurance program assures that each inspector files reports and other documents in a timely manner.</t>
  </si>
  <si>
    <t>IX. The jurisdiction’s quality assurance program assures that each inspector verifies that the establishment is in the proper risk category and that the required inspection frequency is being met.</t>
  </si>
  <si>
    <t>VIII. The jurisdiction’s quality assurance program assures that each inspector documents that options for the long-term control of risk factors were discussed with managers when the same out-of-control risk factor occurred on consecutive inspections.</t>
  </si>
  <si>
    <t>a. The program effectiveness measure documents that 2 self-assessment field reviews were conducted for each employee performing retail food and or foodservice inspection work during the five-year self-assessment period. [New staff who have not completed Steps 1 through 3 of Standard 2 are exempt from this field measurement.]</t>
  </si>
  <si>
    <t>b. Based on the self-assessment field reviews using the statistical method described in Standard 4: Self-Assessment Worksheet, the jurisdiction’s regulatory staff achieves a rate of 75% on each quality element for jurisdictions with 10 or more inspectors. For jurisdictions with less than 10 inspectors, the achievement rate meets or exceeds the Table 4-1 calculation.</t>
  </si>
  <si>
    <t>a. The program has written operating procedures for responding to and/or conducting investigations of foodborne illness and food-related injury that clearly identify the roles, duties, and responsibilities of program staff and how the program interacts with other relevant departments and agencies. (The procedures may be contained in a single source document or in multiple documents.)</t>
  </si>
  <si>
    <t>b. The program maintains contact lists for individuals, departments, and agencies that may be involved in the investigation of foodborne illnesses, food-related injuries or contamination of food.</t>
  </si>
  <si>
    <t>c. The program maintains a written operating procedure or a Memorandum of Understanding (MOU) with the appropriate epidemiological investigation program/department to conduct foodborne illness investigations and to report findings. The operating procedure or MOU clearly identifies the roles, duties, and responsibilities of each party.</t>
  </si>
  <si>
    <t>d. The program maintains logs or databases for all complaint or referral reports from other sources alleging food-related illness, food-related injury or intentional food contamination. The final disposition for each complaint is recorded in the log or database and is filed in, or linked to, the establishment record for retrieval purposes.</t>
  </si>
  <si>
    <t>e. Program procedures describe the disposition, action, or follow-up, and reporting required for each type of complaint or referral report.</t>
  </si>
  <si>
    <t>f. Program procedures require disposition, action or follow-up on each complaint or referral report alleging food-related illness or injury within 24 hours.</t>
  </si>
  <si>
    <t>g. The program has established procedures and guidance for collecting information on the suspect foods’ preparation, storage or handling during on-site illness, food-injury, or outbreak investigations.</t>
  </si>
  <si>
    <t>h. Program procedures provide guidance for immediate notification of appropriate law enforcement agencies if at any time intentional food contamination is suspected.</t>
  </si>
  <si>
    <t>a. Possible contributing factors to the illness, food-related injury, or intentional food contamination are identified in each on-site investigation report.</t>
  </si>
  <si>
    <t>b. The program shares final reports of investigations with the state epidemiologist and reports of confirmed disease outbreaks with CDC.</t>
  </si>
  <si>
    <t>a. The program has a letter of understanding, written procedures, contract or MOU acknowledging that a laboratory(s) is willing and able to provide analytical support to the jurisdiction’s food program. The documentation describes the type of biological, chemical, radiological contaminants or other food adulterants that can be identified by the laboratory. The laboratory support available includes the ability to conduct environmental, food, and/or clinical sample analyses.</t>
  </si>
  <si>
    <t>b. The program maintains a list of alternative laboratory contacts from which assistance could be sought in the event that a food-related emergency exceeds the capability of the primary support lab(s) listed in paragraph 3.a. This list should also identify potential sources of laboratory support such as FDA, USDA, CDC, or environmental laboratories for specific analysis that cannot be performed by the jurisdiction’s primary laboratory(s).</t>
  </si>
  <si>
    <t>a. Program management has an established procedure to address the trace-back of foods implicated in an illness, outbreak or intentional food contamination. The track-back procedure provides for the coordinated involvement of all appropriate agencies and identifies a coordinator to guide the investigation. Trace-back reports are shared with all agencies involved and with CDC.</t>
  </si>
  <si>
    <t>b. When the jurisdiction has the responsibility to request or monitor a product recall, written procedures equivalent to 21 CFR, Part 7 are followed.</t>
  </si>
  <si>
    <t>a. The program has a written policy and procedure that defines a protocol for providing information to the public regarding a foodborne illness outbreak or food safety emergency. The policy/procedure should address coordination and cooperation with other agencies involved in the investigation. A media person is designated in the protocol.</t>
  </si>
  <si>
    <t>a. At least once per year, the program conducts a review of the data in the complaint log or database and the illness and food-related injury investigations to identify trends and possible contributing factors that are most likely to cause illness or injury. These periodic reviews of multiple complaints and contributing factors may suggest a need for further investigations and may suggest steps for illness prevention.</t>
  </si>
  <si>
    <t>c. In the event that there have been no illness or food-related injury outbreak investigations conducted during the twelve months prior to the trend analysis, program management will plan and conduct a mock foodborne illness or food defense investigation to test program readiness. The mock investigation should simulate response to an actual illness outbreak and include on-site inspection, sample collection and analysis. A mock investigation must be completed at least once per year when no illness outbreak investigations occur.</t>
  </si>
  <si>
    <t>2) Multiple complaints on the same establishment type;</t>
  </si>
  <si>
    <t>3) Multiple complaints implicating the same food;</t>
  </si>
  <si>
    <t>4) Multiple complaints associated with similar food preparation processes;</t>
  </si>
  <si>
    <t>5) Number of confirmed foodborne disease outbreaks;</t>
  </si>
  <si>
    <t>6) Number of foodborne disease outbreaks and suspect foodborne disease outbreaks;</t>
  </si>
  <si>
    <t>7) Contributing factors most often identified;</t>
  </si>
  <si>
    <t>8) Number of complaints involving real and alleged threats of intentional food contamination; and</t>
  </si>
  <si>
    <t>9) Number of complaints involving the same agent and any complaints involving unusual agents when agents are identified.</t>
  </si>
  <si>
    <t>7B1</t>
  </si>
  <si>
    <t>7B2</t>
  </si>
  <si>
    <t>7B3</t>
  </si>
  <si>
    <t>7B4</t>
  </si>
  <si>
    <t>7B5</t>
  </si>
  <si>
    <t>7B6</t>
  </si>
  <si>
    <t>7B7</t>
  </si>
  <si>
    <t>7B8</t>
  </si>
  <si>
    <t>7B9</t>
  </si>
  <si>
    <t>7. Data Review and Analysis</t>
  </si>
  <si>
    <t>a. The jurisdiction has written documentation that verifies the review of the effectiveness of the staff’s implementation of the program’s compliance and enforcement procedure that includes a selection of establishment files for review in accordance with the Standard criteria.</t>
  </si>
  <si>
    <t>b. The jurisdiction has written documentation verifying that at least 80 percent of the sampled files follow the agency’s step-by-step compliance and enforcement procedures and actions were taken to resolve out-of-compliance risk factors recorded on the selected routine inspection in accordance with the Standard criteria.</t>
  </si>
  <si>
    <t>b. The jurisdiction has a system in place to collect, analyze, retain and report pertinent  information required to manage and  implement the retail food protection program.</t>
  </si>
  <si>
    <t>b. The jurisdiction has conducted an assessment to determine if the agency has the budget, staffing and equipment necessary to meet Standard #2 – Trained Regulatory Staff.</t>
  </si>
  <si>
    <t>e. The jurisdiction has conducted an assessment to determine if the agency has the budget, staffing and equipment necessary to meet Standard #5 – Foodborne Illness and Food Security Preparedness and Response..</t>
  </si>
  <si>
    <t>g. The jurisdiction has conducted an assessment to determine if the agency has the budget, staffing and equipment necessary to meet Standard #7 – Industry and Community Relations.</t>
  </si>
  <si>
    <t>IV. The jurisdiction’s quality assurance program assures that each inspector cites the proper local code provisions for the CDC-identified risk factors and Food Code interventions.</t>
  </si>
  <si>
    <t>V. The jurisdiction’s quality assurance program assures that each inspector reviews past inspection findings and acts on repeated or unresolved violations.</t>
  </si>
  <si>
    <t>VI. The jurisdiction’s quality assurance program assures that each inspector follows through with compliance and enforcement in accordance with the agency’s procedures.</t>
  </si>
  <si>
    <t>VII. The jurisdiction’s quality assurance program assures that each inspector obtains and documents on-site corrective action for out-of-control risk factors at the time of inspection as appropriate to the violation.</t>
  </si>
  <si>
    <t>c. The jurisdiction has a written and implemented policy that requires follow-up activities on foodborne illness risk factor violations.</t>
  </si>
  <si>
    <t>1. Risk Factor Study</t>
  </si>
  <si>
    <t>a. A study on the occurrence of foodborne illness risk factors has been completed and includes data for each facility type regulated by the jurisdiction collected over the study cycle.</t>
  </si>
  <si>
    <t>c. The data collection form provides for marking actual observations of food practices within an establishment (IN, OUT, NO, and NA).</t>
  </si>
  <si>
    <t>2. Report of Analysis and Outcome</t>
  </si>
  <si>
    <t>b. The report provides quantitative measurements upon which to assess the trends in the occurrence of foodborne illness risk factors over time..</t>
  </si>
  <si>
    <t>a. A report is available that shows the results of the data collection from the jurisdiction’s foodborne illness risk factor study</t>
  </si>
  <si>
    <t>3.  Intervention Strategy</t>
  </si>
  <si>
    <t>a. A targeted intervention strategy designed to address the occurrence of the risk factor(s) identified in their RISK FACTOR STUDY is implemented and the effectiveness of such strategy is evaluated by subsequent RISK FACTOR STUDIES or other similar tools</t>
  </si>
  <si>
    <t>b. Documentation is provided of performed interventions, action, or activities designed to improve control of foodborne illness risk factors.</t>
  </si>
  <si>
    <t>III. The jurisdiction’s quality assurance program assures that each inspector interprets and applies laws, regulations, policies and procedures correctly.</t>
  </si>
  <si>
    <t>b. The review is conducted with prevention in mind and focuses on but is not limited to, the following: 1) Multiple complaints on the same establishment;</t>
  </si>
  <si>
    <t>b. The data collection form includes items pertaining to the following Center for Disease Control and Prevention (CDC) identified contributing factors to foodborne Illness: 1) Food from Unsafe Sources, 2) Improper Holding/Time and Temperature, 3) Inadequate Cooking, 4) Poor Personal Hygiene, and 5) Contaminated Equipment/Protection from Contamination</t>
  </si>
  <si>
    <t>a.  The jurisdiction’s initial Food Code assessment indicates that regulatory requirements contain at least 95 percent of the FDA Food Code Good Retail Practices Sections. NOTE: Auditor’s random selection of Good Retail Practices Code Sections confirms the jurisdiction’s assessment that a corresponding requirement is contained in the agency’s code or statutes.  Documentation from: Part II – Self-Assessment Worksheet and Part II – Verification Audit Worksheet</t>
  </si>
  <si>
    <t>a. The jurisdiction’s initial Food Code assessment indicates that regulatory requirements contain ALL the FDA Food Code Compliance and Enforcement Sections identified in the Standard. NOTE: Auditor’s random selection of Compliance and Enforcement Code Sections confirms the jurisdiction’s assessment that a corresponding requirement is contained in the agency’s code or statutes.  Documentation from: Part III – Self Assessment Worksheet and Part III – Verification Audit Worksheet</t>
  </si>
  <si>
    <t>b. The jurisdiction maintains a written training record that provides confirmation that each employee successfully completed a field training process similar to that contain in the CFP Field Training Manual provided in Appendix B-2, Standard 2, PRIOR to conducting independent inspections of retail food and/or foodservice establishments.</t>
  </si>
  <si>
    <r>
      <t xml:space="preserve">b. The jurisdiction’s inspection form(s) record and quantify the compliance status of  foodborne illness risk factors, </t>
    </r>
    <r>
      <rPr>
        <i/>
        <sz val="10"/>
        <rFont val="Times New Roman"/>
        <family val="1"/>
      </rPr>
      <t>Food Code</t>
    </r>
    <r>
      <rPr>
        <sz val="10"/>
        <rFont val="Times New Roman"/>
        <family val="1"/>
      </rPr>
      <t xml:space="preserve"> interventions and other serious code violations.</t>
    </r>
  </si>
  <si>
    <t>b. The jurisdiction has a written procedure for obtaining the use of computers, cameras, black lights, light meters, pH meters, foodborne illness kits, sample collection kits, data loggers and cell phones should this equipment not be part of the agency’s general equipment inventory.</t>
  </si>
  <si>
    <t>a. The jurisdiction has documentation that it has performed a side-by-side comparison of its prevailing statutes, regulations, rules and other pertinent requirements against the current published edition of the FDA Food Code or one of the two most recent previous editions of the FDA Food Code.</t>
  </si>
  <si>
    <t>b. The jurisdiction’s side-by-side comparison includes an assessment of major Food Code Interventions and Risk Factors, Good Retail Practices, and Compliance/Enforcement Administrative requirements.</t>
  </si>
  <si>
    <t>c. The regulatory foundation assessment clearly identifies the jurisdictions corresponding requirement to the applicable Code Section. The assessment provides a determination as to whether a specific provision in the jurisdiction’s regulation meets the intent of the corresponding FDA Food Code Section.</t>
  </si>
  <si>
    <t>a. The jurisdiction’s initial Food Code assessment indicates that the agency’s regulatory requirements contain at least 9 of the 11 FDA Food Code intervention and risk factor controls. By the third verification audit the jurisdiction’s assessment indicated that the agency’s regulatory requirement contain all 11 of the Food Code invention and risk factor controls. Documentation from: Part I – Self Assessment Worksheet and Part I – Verification Audit Worksheet</t>
  </si>
  <si>
    <t>b. The jurisdiction’s Food Code assessment indicates that the agency has a corresponding requirement for ALL FDA Food Code provisions related to the interventions and risk factor controls. NOTE: Auditor’s random selection of Food Code Intervention and Risk Factor Control Sections confirms the jurisdiction’s assessment that a corresponding requirement is contained in the agency’s rules, regulations, ordinances, code, or statutes.</t>
  </si>
  <si>
    <t>Self-Assessor’s Comments</t>
  </si>
  <si>
    <t>Self-Assessment Period</t>
  </si>
  <si>
    <t>Standard 9: Program Assessment</t>
  </si>
  <si>
    <t>(January 2015)</t>
  </si>
  <si>
    <t>Standard 2: Trained Regulatory Staff</t>
  </si>
  <si>
    <t>Standard 1:  Regulatory Foundation</t>
  </si>
  <si>
    <t>Standard 3: Inspection Program Based On HACCP Principles</t>
  </si>
  <si>
    <t>Standard 4: Uniform Inspection Program</t>
  </si>
  <si>
    <t>Standard 5: Foodborne Illness and Food Defense Preparedness and Response</t>
  </si>
  <si>
    <t>Standard 6: Compliance and Enforcement</t>
  </si>
  <si>
    <t>Standard 7: Industry and Community Relations</t>
  </si>
  <si>
    <t>Standard 8: Program Support and Resources</t>
  </si>
  <si>
    <t>I affirm that the information represented in the Self-Assessment of Standard 2 is true and correct</t>
  </si>
  <si>
    <t>PROGRAM SELF-ASSESSMENT (SA) SUMMARY</t>
  </si>
  <si>
    <t xml:space="preserve">Printed Name of the Person who conducted the SA: </t>
  </si>
  <si>
    <t>SA indicatesthe Jurisdiction MEETS the Standard 2 criteria:</t>
  </si>
  <si>
    <t>VERIFICATION AUDIT (VA) SUMMARY</t>
  </si>
  <si>
    <t xml:space="preserve">Printed Name of the Person who conducted the VA: </t>
  </si>
  <si>
    <t xml:space="preserve">VA indicates the Jurisdiction MEETS the Standard 2 criteria: </t>
  </si>
  <si>
    <t>I affirm that the information represented in the Self-Assessment of Standard 3 is true and correct</t>
  </si>
  <si>
    <t>I affirm that the information represented in the Self-Assessment of Standard 1 is true and correct</t>
  </si>
  <si>
    <t>I affirm that the information represented in the Self-Assessment of Standard 9 is true and correct</t>
  </si>
  <si>
    <t>I affirm that the information represented in the Self-Assessment of Standard 8 is true and correct</t>
  </si>
  <si>
    <t>I affirm that the information represented in the Self-Assessment of Standard 7 is true and correct</t>
  </si>
  <si>
    <t>I affirm that the information represented in the Self-Assessment of Standard 6 is true and correct</t>
  </si>
  <si>
    <t>I affirm that the information represented in the Self-Assessment of Standard 5 is true and correct</t>
  </si>
  <si>
    <t>I affirm that the information represented in the Self-Assessment of Standard 4 is true and correct</t>
  </si>
  <si>
    <t xml:space="preserve">VA indicates the Jurisdiction MEETS the Standard 1 criteria: </t>
  </si>
  <si>
    <t xml:space="preserve">VA indicates the Jurisdiction MEETS the Standard 3 criteria: </t>
  </si>
  <si>
    <t xml:space="preserve">VA indicates the Jurisdiction MEETS the Standard 4 criteria: </t>
  </si>
  <si>
    <t xml:space="preserve">VA indicates the Jurisdiction MEETS the Standard 5 criteria: </t>
  </si>
  <si>
    <t xml:space="preserve">VA indicates the Jurisdiction MEETS the Standard 6 criteria: </t>
  </si>
  <si>
    <t xml:space="preserve">VA indicates the Jurisdiction MEETS the Standard 7 criteria: </t>
  </si>
  <si>
    <t xml:space="preserve">VA indicates the Jurisdiction MEETS the Standard 8 criteria: </t>
  </si>
  <si>
    <t xml:space="preserve">VA indicates the Jurisdiction MEETS the Standard 9 criteria: </t>
  </si>
  <si>
    <t>SA indicatesthe Jurisdiction MEETS the Standard 1 criteria:</t>
  </si>
  <si>
    <t>SA indicatesthe Jurisdiction MEETS the Standard 3 criteria:</t>
  </si>
  <si>
    <t>SA indicatesthe Jurisdiction MEETS the Standard 4 criteria:</t>
  </si>
  <si>
    <t>SA indicatesthe Jurisdiction MEETS the Standard 5 criteria:</t>
  </si>
  <si>
    <t>SA indicatesthe Jurisdiction MEETS the Standard 6 criteria:</t>
  </si>
  <si>
    <t>SA indicatesthe Jurisdiction MEETS the Standard 7 criteria:</t>
  </si>
  <si>
    <t>SA indicatesthe Jurisdiction MEETS the Standard 8 criteria:</t>
  </si>
  <si>
    <t>SA indicatesthe Jurisdiction MEETS the Standard 9 criteria:</t>
  </si>
  <si>
    <t>I affirm that the information represented in the Verification Audit of Standard 9 is true and correct</t>
  </si>
  <si>
    <t>Retail Program Standards</t>
  </si>
  <si>
    <t>Self-Assessment / Audit Verification Summary &amp; Gap Analysis</t>
  </si>
  <si>
    <t>NO.</t>
  </si>
  <si>
    <t>STANDARD TITLE</t>
  </si>
  <si>
    <t>PROGRESS</t>
  </si>
  <si>
    <r>
      <t>STANDARD ELEMENTS*</t>
    </r>
    <r>
      <rPr>
        <b/>
        <sz val="10"/>
        <color indexed="9"/>
        <rFont val="Times New Roman"/>
        <family val="1"/>
      </rPr>
      <t/>
    </r>
  </si>
  <si>
    <t>MET</t>
  </si>
  <si>
    <t>http://www.fda.gov/Food/GuidanceRegulation/RetailFoodProtection/ProgramStandards/ucm245409.htm</t>
  </si>
  <si>
    <t>Click the below hyperlink link for additional Program Standards guidance, instructions and PDF files located the FDA Retail Food website</t>
  </si>
  <si>
    <t>Table 2 - Program Self-Assessment and Verification Audit Table for Standard 1</t>
  </si>
  <si>
    <t>If NO, why criterion not met</t>
  </si>
  <si>
    <t>SA MET</t>
  </si>
  <si>
    <t>Standard Sub-Elements Criteria</t>
  </si>
  <si>
    <t>VA MET</t>
  </si>
  <si>
    <t>Table 3 - Program Self-Assessment and Verification Audit Table for Standard 2</t>
  </si>
  <si>
    <t>Table 4 - Program Self-Assessment and Verification Audit Table for Standard 3</t>
  </si>
  <si>
    <t>Table 5 - Program Self-Assessment and Verification Audit Table for Standard 4</t>
  </si>
  <si>
    <t>Table 6 - Program Self-Assessment and Verification Audit Table for Standard 5</t>
  </si>
  <si>
    <t>Table 7 - Program Self-Assessment and Verification Audit Table for Standard 6</t>
  </si>
  <si>
    <t>Table 8 - Program Self-Assessment and Verification Audit Table for Standard 7</t>
  </si>
  <si>
    <t>Table 9 - Program Self-Assessment and Verification Audit Table for Standard 8</t>
  </si>
  <si>
    <t>Table 10 - Program Self-Assessment and Verification Audit Table for Standard 9</t>
  </si>
  <si>
    <t>* Elements that are met are identified by strikethrough text.</t>
  </si>
  <si>
    <t>http://www.fda.gov/downloads/Food/GuidanceRegulation/RetailFoodProtection/ProgramStandards/UCM372426.pdf</t>
  </si>
  <si>
    <t>Click the below hyperlink link to open the online PDF verison with Instuctions</t>
  </si>
  <si>
    <t>http://www.fda.gov/downloads/Food/GuidanceRegulation/RetailFoodProtection/ProgramStandards/UCM372483.pdf</t>
  </si>
  <si>
    <t>http://www.fda.gov/downloads/Food/GuidanceRegulation/RetailFoodProtection/ProgramStandards/UCM372495.pdf</t>
  </si>
  <si>
    <t>http://www.fda.gov/downloads/Food/GuidanceRegulation/RetailFoodProtection/ProgramStandards/UCM372499.pdf</t>
  </si>
  <si>
    <t>http://www.fda.gov/downloads/Food/GuidanceRegulation/RetailFoodProtection/ProgramStandards/UCM372504.pdf</t>
  </si>
  <si>
    <t>http://www.fda.gov/downloads/Food/GuidanceRegulation/RetailFoodProtection/ProgramStandards/UCM372511.pdf</t>
  </si>
  <si>
    <t>http://www.fda.gov/downloads/Food/GuidanceRegulation/RetailFoodProtection/ProgramStandards/UCM372523.pdf</t>
  </si>
  <si>
    <t>http://www.fda.gov/downloads/Food/GuidanceRegulation/RetailFoodProtection/ProgramStandards/UCM372528.pdf</t>
  </si>
  <si>
    <t>http://www.fda.gov/downloads/Food/GuidanceRegulation/RetailFoodProtection/ProgramStandards/UCM372531.pdf</t>
  </si>
  <si>
    <t>Click the below hyperlink link to open the online PDF verison of Standard 1</t>
  </si>
  <si>
    <t>http://www.fda.gov/downloads/Food/GuidanceRegulation/RetailFoodProtection/ProgramStandards/UCM372416.pdf</t>
  </si>
  <si>
    <t>Click the below hyperlink link to open the online PDF verison of Standard 2</t>
  </si>
  <si>
    <t>Click the below hyperlink link to open the online PDF verison of Standard 3</t>
  </si>
  <si>
    <t>Click the below hyperlink link to open the online PDF verison of Standard 4</t>
  </si>
  <si>
    <t>Click the below hyperlink link to open the online PDF verison of Standard 5</t>
  </si>
  <si>
    <t>Click the below hyperlink link to open the online PDF verison of Standard 6</t>
  </si>
  <si>
    <t>Click the below hyperlink link to open the online PDF verison of Standard 7</t>
  </si>
  <si>
    <t>Click the below hyperlink link to open the online PDF verison of Standard 8</t>
  </si>
  <si>
    <t>Click the below hyperlink link to open the online PDF verison of Standard 9</t>
  </si>
  <si>
    <t>http://www.fda.gov/downloads/Food/GuidanceRegulation/RetailFoodProtection/ProgramStandards/UCM372482.pdf</t>
  </si>
  <si>
    <t>Notes:</t>
  </si>
  <si>
    <t xml:space="preserve">Jurisdiction Name: </t>
  </si>
  <si>
    <t>Table 1 - Summary Table of Progress Towards Meeting the Retail Program Standards</t>
  </si>
  <si>
    <t>An answer "Yes" to worksheet  "Standard 1" , cell "C39" and/or cell "E39" will change worksheet “Self-Assessment Summary", cell "E10" to a strikethrough.</t>
  </si>
  <si>
    <t>An answer "Yes" to worksheet  "Standard 1" , cell "C40" and/or cell "E40" will change worksheet “Self-Assessment Summary", cell "F10" to a strikethrough.</t>
  </si>
  <si>
    <t>An answer "Yes" to worksheet  "Standard 1" , cell "C41" and/or cell "E41" will change worksheet “Self-Assessment Summary", cell "G10" to a strikethrough.</t>
  </si>
  <si>
    <t>An answer "Yes" to worksheet  "Standard 1" , cell "C43" and/or cell "E43" will change worksheet “Self-Assessment Summary", cell "H10" to a strikethrough.</t>
  </si>
  <si>
    <t>An answer "Yes" to worksheet  "Standard 1" , cell "C44" and/or cell "E44" will change worksheet “Self-Assessment Summary", cell "I10" to a strikethrough.</t>
  </si>
  <si>
    <t>An answer "Yes" to worksheet  "Standard 1" , cell "C46" and/or cell "E46" will change worksheet “Self-Assessment Summary", cell "J10" to a strikethrough.</t>
  </si>
  <si>
    <t>An answer "Yes" to worksheet  "Standard 1" , cell "C48" and/or cell "E48" will change worksheet “Self-Assessment Summary", cell "K10" to a strikethrough.</t>
  </si>
  <si>
    <t>An answer "Yes" to worksheet  "Standard 2" , cell "C39" and/or cell "E39" will change worksheet “Self-Assessment Summary", cell "E11" to a strikethrough.</t>
  </si>
  <si>
    <t>An answer "Yes" to worksheet  "Standard 2" , cell "C40" and/or cell "E40" will change worksheet “Self-Assessment Summary", cell "F11" to a strikethrough.</t>
  </si>
  <si>
    <t>An answer "Yes" to worksheet  "Standard 2" , cell "C42" and/or cell "E42" will change worksheet “Self-Assessment Summary", cell "G11" to a strikethrough.</t>
  </si>
  <si>
    <t>An answer "Yes" to worksheet  "Standard 2" , cell "C43" and/or cell "E43" will change worksheet “Self-Assessment Summary", cell "H11" to a strikethrough.</t>
  </si>
  <si>
    <t>An answer "Yes" to worksheet  "Standard 2" , cell "C45" and/or cell "E45" will change worksheet “Self-Assessment Summary", cell "I11" to a strikethrough.</t>
  </si>
  <si>
    <t>An answer "Yes" to worksheet  "Standard 2" , cell "C46" and/or cell "E46" will change worksheet “Self-Assessment Summary", cell "J11" to a strikethrough.</t>
  </si>
  <si>
    <t>An answer "Yes" to worksheet  "Standard 2" , cell "C48" and/or cell "E48" will change worksheet “Self-Assessment Summary", cell "K11" to a strikethrough.</t>
  </si>
  <si>
    <t>An answer "Yes" to worksheet  "Standard 2" , cell "C49" and/or cell "E49" will change worksheet “Self-Assessment Summary", cell "L11" to a strikethrough.</t>
  </si>
  <si>
    <t>An answer "Yes" to worksheet  "Standard 2" , cell "C51" and/or cell "E51" will change worksheet “Self-Assessment Summary", cell "M11" to a strikethrough.</t>
  </si>
  <si>
    <t>An answer "Yes" to worksheet  "Standard 3" , cell "C39" and/or cell "E39" will change worksheet “Self-Assessment Summary", cell "E12" to a strikethrough.</t>
  </si>
  <si>
    <t>An answer "Yes" to worksheet  "Standard 3" , cell "C40" and/or cell "E40" will change worksheet “Self-Assessment Summary", cell "F12" to a strikethrough.</t>
  </si>
  <si>
    <t>An answer "Yes" to worksheet  "Standard 3" , cell "C41" and/or cell "E41" will change worksheet “Self-Assessment Summary", cell "G12" to a strikethrough.</t>
  </si>
  <si>
    <t>An answer "Yes" to worksheet  "Standard 3" , cell "C43" and/or cell "E43" will change worksheet “Self-Assessment Summary", cell "H12" to a strikethrough.</t>
  </si>
  <si>
    <t>An answer "Yes" to worksheet  "Standard 3" , cell "C45" and/or cell "E45" will change worksheet “Self-Assessment Summary", cell "I12" to a strikethrough.</t>
  </si>
  <si>
    <t>An answer "Yes" to worksheet  "Standard 3" , cell "C47" and/or cell "E47" will change worksheet “Self-Assessment Summary", cell "J12" to a strikethrough.</t>
  </si>
  <si>
    <t>An answer "Yes" to worksheet  "Standard 3" , cell "C48" and/or cell "E48" will change worksheet “Self-Assessment Summary", cell "K12" to a strikethrough.</t>
  </si>
  <si>
    <t>An answer "Yes" to worksheet  "Standard 3" , cell "C49" and/or cell "E49" will change worksheet “Self-Assessment Summary", cell "L12" to a strikethrough.</t>
  </si>
  <si>
    <t>An answer "Yes" to worksheet  "Standard 3" , cell "C51" and/or cell "E51" will change worksheet “Self-Assessment Summary", cell "M12" to a strikethrough.</t>
  </si>
  <si>
    <t>An answer "Yes" to worksheet  "Standard 3" , cell "C53" and/or cell "E53" will change worksheet “Self-Assessment Summary", cell "N12" to a strikethrough.</t>
  </si>
  <si>
    <t>An answer "Yes" to worksheet  "Standard 4" , cell "C39" and/or cell "E39" will change worksheet “Self-Assessment Summary", cell "E13" to a strikethrough.</t>
  </si>
  <si>
    <t>An answer "Yes" to worksheet  "Standard 4" , cell "C40" and/or cell "E40" will change worksheet “Self-Assessment Summary", cell "F13" to a strikethrough.</t>
  </si>
  <si>
    <t>An answer "Yes" to worksheet  "Standard 4" , cell "C41" and/or cell "E41" will change worksheet “Self-Assessment Summary", cell "G13" to a strikethrough.</t>
  </si>
  <si>
    <t>An answer "Yes" to worksheet  "Standard 4" , cell "C43" and/or cell "E43" will change worksheet “Self-Assessment Summary", cell "H13" to a strikethrough.</t>
  </si>
  <si>
    <t>An answer "Yes" to worksheet  "Standard 4" , cell "C44" and/or cell "E44" will change worksheet “Self-Assessment Summary", cell "I13" to a strikethrough.</t>
  </si>
  <si>
    <t>An answer "Yes" to worksheet  "Standard 4" , cell "C45" and/or cell "E45" will change worksheet “Self-Assessment Summary", cell "J13" to a strikethrough.</t>
  </si>
  <si>
    <t>An answer "Yes" to worksheet  "Standard 4" , cell "C46" and/or cell "E46" will change worksheet “Self-Assessment Summary", cell "K13" to a strikethrough.</t>
  </si>
  <si>
    <t>An answer "Yes" to worksheet  "Standard 4" , cell "C47" and/or cell "E47" will change worksheet “Self-Assessment Summary", cell "L13" to a strikethrough.</t>
  </si>
  <si>
    <t>An answer "Yes" to worksheet  "Standard 4" , cell "C48" and/or cell "E48" will change worksheet “Self-Assessment Summary", cell "M13" to a strikethrough.</t>
  </si>
  <si>
    <t>An answer "Yes" to worksheet  "Standard 4" , cell "C49" and/or cell "E49" will change worksheet “Self-Assessment Summary", cell "N13" to a strikethrough.</t>
  </si>
  <si>
    <t>An answer "Yes" to worksheet  "Standard 4" , cell "C50" and/or cell "E50" will change worksheet “Self-Assessment Summary", cell "O13" to a strikethrough.</t>
  </si>
  <si>
    <t>An answer "Yes" to worksheet  "Standard 4" , cell "C51" and/or cell "E51" will change worksheet “Self-Assessment Summary", cell "P13" to a strikethrough.</t>
  </si>
  <si>
    <t>An answer "Yes" to worksheet  "Standard 4" , cell "C52" and/or cell "E52" will change worksheet “Self-Assessment Summary", cell "Q13" to a strikethrough.</t>
  </si>
  <si>
    <t>An answer "Yes" to worksheet  "Standard 4" , cell "C53" and/or cell "E53" will change worksheet “Self-Assessment Summary", cell "R13" to a strikethrough.</t>
  </si>
  <si>
    <t>An answer "Yes" to worksheet  "Standard 4" , cell "C55" and/or cell "E55" will change worksheet “Self-Assessment Summary", cell "S13" to a strikethrough.</t>
  </si>
  <si>
    <t>An answer "Yes" to worksheet  "Standard 4" , cell "C56" and/or cell "E56" will change worksheet “Self-Assessment Summary", cell "T13" to a strikethrough.</t>
  </si>
  <si>
    <t>An answer "Yes" to worksheet  "Standard 5" , cell "C39" and/or cell "E39" will change worksheet “Self-Assessment Summary", cell "E14" to a strikethrough.</t>
  </si>
  <si>
    <t>An answer "Yes" to worksheet  "Standard 5" , cell "C40" and/or cell "E40" will change worksheet “Self-Assessment Summary", cell "F14" to a strikethrough.</t>
  </si>
  <si>
    <t>An answer "Yes" to worksheet  "Standard 5" , cell "C41" and/or cell "E41" will change worksheet “Self-Assessment Summary", cell "G14" to a strikethrough.</t>
  </si>
  <si>
    <t>An answer "Yes" to worksheet  "Standard 5" , cell "C42" and/or cell "E42" will change worksheet “Self-Assessment Summary", cell "H14" to a strikethrough.</t>
  </si>
  <si>
    <t>An answer "Yes" to worksheet  "Standard 5" , cell "C43" and/or cell "E43" will change worksheet “Self-Assessment Summary", cell "I14" to a strikethrough.</t>
  </si>
  <si>
    <t>An answer "Yes" to worksheet  "Standard 5" , cell "C44" and/or cell "E44" will change worksheet “Self-Assessment Summary", cell "J14" to a strikethrough.</t>
  </si>
  <si>
    <t>An answer "Yes" to worksheet  "Standard 5" , cell "C45" and/or cell "E45" will change worksheet “Self-Assessment Summary", cell "K14" to a strikethrough.</t>
  </si>
  <si>
    <t>An answer "Yes" to worksheet  "Standard 5" , cell "C46" and/or cell "E46" will change worksheet “Self-Assessment Summary", cell "L14" to a strikethrough.</t>
  </si>
  <si>
    <t>An answer "Yes" to worksheet  "Standard 5" , cell "C47" and/or cell "E47" will change worksheet “Self-Assessment Summary", cell "M14" to a strikethrough.</t>
  </si>
  <si>
    <t>An answer "Yes" to worksheet  "Standard 5" , cell "C49" and/or cell "E49" will change worksheet “Self-Assessment Summary", cell "N14" to a strikethrough.</t>
  </si>
  <si>
    <t>An answer "Yes" to worksheet  "Standard 5" , cell "C50" and/or cell "E50" will change worksheet “Self-Assessment Summary", cell "O14" to a strikethrough.</t>
  </si>
  <si>
    <t>An answer "Yes" to worksheet  "Standard 5" , cell "C52" and/or cell "E52" will change worksheet “Self-Assessment Summary", cell "P14" to a strikethrough.</t>
  </si>
  <si>
    <t>An answer "Yes" to worksheet  "Standard 5" , cell "C53" and/or cell "E53" will change worksheet “Self-Assessment Summary", cell "Q14" to a strikethrough.</t>
  </si>
  <si>
    <t>An answer "Yes" to worksheet  "Standard 5" , cell "C55" and/or cell "E55" will change worksheet “Self-Assessment Summary", cell "R14" to a strikethrough.</t>
  </si>
  <si>
    <t>An answer "Yes" to worksheet  "Standard 5" , cell "C57" and/or cell "E57" will change worksheet “Self-Assessment Summary", cell "S14" to a strikethrough.</t>
  </si>
  <si>
    <t>An answer "Yes" to worksheet  "Standard 5" , cell "C58" and/or cell "E58" will change worksheet “Self-Assessment Summary", cell "T14" to a strikethrough.</t>
  </si>
  <si>
    <t>An answer "Yes" to worksheet  "Standard 5" , cell "C59" and/or cell "E59" will change worksheet “Self-Assessment Summary", cell "E15" to a strikethrough.</t>
  </si>
  <si>
    <t>An answer "Yes" to worksheet  "Standard 5" , cell "C61" and/or cell "E61" will change worksheet “Self-Assessment Summary", cell "F15" to a strikethrough.</t>
  </si>
  <si>
    <t>An answer "Yes" to worksheet  "Standard 5" , cell "C63" and/or cell "E63" will change worksheet “Self-Assessment Summary", cell "G15" to a strikethrough.</t>
  </si>
  <si>
    <t>An answer "Yes" to worksheet  "Standard 5" , cell "C64" and/or cell "E64" will change worksheet “Self-Assessment Summary", cell "H15" to a strikethrough.</t>
  </si>
  <si>
    <t>An answer "Yes" to worksheet  "Standard 5" , cell "C65" and/or cell "E65" will change worksheet “Self-Assessment Summary", cell "I15" to a strikethrough.</t>
  </si>
  <si>
    <t>An answer "Yes" to worksheet  "Standard 5" , cell "C66" and/or cell "E66" will change worksheet “Self-Assessment Summary", cell "J15" to a strikethrough.</t>
  </si>
  <si>
    <t>An answer "Yes" to worksheet  "Standard 5" , cell "C67" and/or cell "E67" will change worksheet “Self-Assessment Summary", cell "K15" to a strikethrough.</t>
  </si>
  <si>
    <t>An answer "Yes" to worksheet  "Standard 5" , cell "C68" and/or cell "E68" will change worksheet “Self-Assessment Summary", cell "L15" to a strikethrough.</t>
  </si>
  <si>
    <t>An answer "Yes" to worksheet  "Standard 5" , cell "C69" and/or cell "E69" will change worksheet “Self-Assessment Summary", cell "M15" to a strikethrough.</t>
  </si>
  <si>
    <t>An answer "Yes" to worksheet  "Standard 5" , cell "C70" and/or cell "E70" will change worksheet “Self-Assessment Summary", cell "N15" to a strikethrough.</t>
  </si>
  <si>
    <t>An answer "Yes" to worksheet  "Standard 5" , cell "C71" and/or cell "E71" will change worksheet “Self-Assessment Summary", cell "O15" to a strikethrough.</t>
  </si>
  <si>
    <t>An answer "Yes" to worksheet  "Standard 5" , cell "C72" and/or cell "E72" will change worksheet “Self-Assessment Summary", cell "P15" to a strikethrough.</t>
  </si>
  <si>
    <t>An answer "Yes" to worksheet  "Standard 5" , cell "C73" and/or cell "E73" will change worksheet “Self-Assessment Summary", cell "Q15" to a strikethrough.</t>
  </si>
  <si>
    <t>An answer "Yes" to worksheet  "Standard 6" , cell "C39" and/or cell "E39" will change worksheet “Self-Assessment Summary", cell "E16" to a strikethrough.</t>
  </si>
  <si>
    <t>An answer "Yes" to worksheet  "Standard 6" , cell "C40" and/or cell "E40" will change worksheet “Self-Assessment Summary", cell "F16" to a strikethrough.</t>
  </si>
  <si>
    <t>An answer "Yes" to worksheet  "Standard 6" , cell "C42" and/or cell "E42" will change worksheet “Self-Assessment Summary", cell "G16" to a strikethrough.</t>
  </si>
  <si>
    <t>An answer "Yes" to worksheet  "Standard 6" , cell "C43" and/or cell "E43" will change worksheet “Self-Assessment Summary", cell "H16" to a strikethrough.</t>
  </si>
  <si>
    <t>An answer "Yes" to worksheet  "Standard 7" , cell "C39" and/or cell "E39" will change worksheet “Self-Assessment Summary", cell "E17" to a strikethrough.</t>
  </si>
  <si>
    <t>An answer "Yes" to worksheet  "Standard 7" , cell "C41" and/or cell "E41" will change worksheet “Self-Assessment Summary", cell "F17" to a strikethrough.</t>
  </si>
  <si>
    <t>An answer "Yes" to worksheet  "Standard 8" , cell "C39" and/or cell "E39" will change worksheet “Self-Assessment Summary", cell "E18" to a strikethrough.</t>
  </si>
  <si>
    <t>An answer "Yes" to worksheet  "Standard 8" , cell "C41" and/or cell "E41" will change worksheet “Self-Assessment Summary", cell "F18" to a strikethrough.</t>
  </si>
  <si>
    <t>An answer "Yes" to worksheet  "Standard 8" , cell "C42" and/or cell "E42" will change worksheet “Self-Assessment Summary", cell "G18" to a strikethrough.</t>
  </si>
  <si>
    <t>An answer "Yes" to worksheet  "Standard 8" , cell "C44" and/or cell "E44" will change worksheet “Self-Assessment Summary", cell "H18" to a strikethrough.</t>
  </si>
  <si>
    <t>An answer "Yes" to worksheet  "Standard 8" , cell "C45" and/or cell "E45" will change worksheet “Self-Assessment Summary", cell "I18" to a strikethrough.</t>
  </si>
  <si>
    <t>An answer "Yes" to worksheet  "Standard 8" , cell "C47" and/or cell "E47" will change worksheet “Self-Assessment Summary", cell "J18" to a strikethrough.</t>
  </si>
  <si>
    <t>An answer "Yes" to worksheet  "Standard 8" , cell "C48" and/or cell "E48" will change worksheet “Self-Assessment Summary", cell "K18" to a strikethrough.</t>
  </si>
  <si>
    <t>An answer "Yes" to worksheet  "Standard 8" , cell "C49" and/or cell "E49" will change worksheet “Self-Assessment Summary", cell "L18" to a strikethrough.</t>
  </si>
  <si>
    <t>An answer "Yes" to worksheet  "Standard 8" , cell "C50" and/or cell "E50" will change worksheet “Self-Assessment Summary", cell "M18" to a strikethrough.</t>
  </si>
  <si>
    <t>An answer "Yes" to worksheet  "Standard 8" , cell "C51" and/or cell "E51" will change worksheet “Self-Assessment Summary", cell "N18" to a strikethrough.</t>
  </si>
  <si>
    <t>An answer "Yes" to worksheet  "Standard 8" , cell "C52" and/or cell "E52" will change worksheet “Self-Assessment Summary", cell "O18" to a strikethrough.</t>
  </si>
  <si>
    <t>An answer "Yes" to worksheet  "Standard 8" , cell "C53" and/or cell "E53" will change worksheet “Self-Assessment Summary", cell "P18" to a strikethrough.</t>
  </si>
  <si>
    <t>An answer "Yes" to worksheet  "Standard 8" , cell "C54" and/or cell "E54" will change worksheet “Self-Assessment Summary", cell "Q18" to a strikethrough.</t>
  </si>
  <si>
    <t>An answer "Yes" to worksheet  "Standard 9" , cell "C39" and/or cell "E39" will change worksheet “Self-Assessment Summary", cell "E19" to a strikethrough.</t>
  </si>
  <si>
    <t>An answer "Yes" to worksheet  "Standard 9" , cell "C40" and/or cell "E40" will change worksheet “Self-Assessment Summary", cell "F19" to a strikethrough.</t>
  </si>
  <si>
    <t>An answer "Yes" to worksheet  "Standard 9" , cell "C41" and/or cell "E41" will change worksheet “Self-Assessment Summary", cell "G19" to a strikethrough.</t>
  </si>
  <si>
    <t>An answer "Yes" to worksheet  "Standard 9" , cell "C43" and/or cell "E43" will change worksheet “Self-Assessment Summary", cell "H19" to a strikethrough.</t>
  </si>
  <si>
    <t>An answer "Yes" to worksheet  "Standard 9" , cell "C44" and/or cell "E44" will change worksheet “Self-Assessment Summary", cell "I19" to a strikethrough.</t>
  </si>
  <si>
    <t>An answer "Yes" to worksheet  "Standard 9" , cell "C46" and/or cell "E46" will change worksheet “Self-Assessment Summary", cell "J19" to a strikethrough.</t>
  </si>
  <si>
    <t>An answer "Yes" to worksheet  "Standard 9" , cell "C47" and/or cell "E47" will change worksheet “Self-Assessment Summary", cell "K19" to a strikethrough.</t>
  </si>
  <si>
    <t>On the current worksheet, the "Jurisdiction Name" field, cell "B13" is changed by entering data on worksheet “Self-Assessment Summary", cell "D13".</t>
  </si>
  <si>
    <t>On the current worksheet, "Yes" answers to cells C39, C40, C41, C43, C44, C46, and C48 change C17 from "No" to "Yes"</t>
  </si>
  <si>
    <t>On the current worksheet, "Yes" answers to cells C39, C40, C42, C43, C45, C46, C48, C49 and C51 change C17 from "No" to "Yes"</t>
  </si>
  <si>
    <t>On the current worksheet, "Yes" answers to cells C39, C40, C41, C43, C45, C47, C48, C49, C51 and C53 change C17 from "No" to "Yes"</t>
  </si>
  <si>
    <t>On the current worksheet, "Yes" answers to cells C39, C40, C41, C43, C44, C45, C46, C47, C48, C49, C50, C51, C52, C53, C55, and C56 change C17 from "No" to "Yes"</t>
  </si>
  <si>
    <t>On the current worksheet, "Yes" answers to cells C39, C40, C41, C42, C43, C44, C45, C46, C47, C49, C50, C52, C53, C55, C57, C58, C59, C61, C63, C64, C65, C66, C67, C68, C69, C70, C71, C72, and C73 change C17 from "No" to "Yes"</t>
  </si>
  <si>
    <t>On the current worksheet, "Yes" answers to cells C39, C40, C42, and C43 change C17 from "No" to "Yes"</t>
  </si>
  <si>
    <t>On the current worksheet, "Yes" answers to cells C39 and C41 change C17 from "No" to "Yes"</t>
  </si>
  <si>
    <t>On the current worksheet, "Yes" answers to cells E39 and E41 change C29 from "No" to "Yes"</t>
  </si>
  <si>
    <t>On the current worksheet, "Yes" answers to cells E39, E40, E42, and E43 change C29 from "No" to "Yes"</t>
  </si>
  <si>
    <t>On the current worksheet, "Yes" answers to cells E39, E40, E41, E42, E43, E44, E45, E46, E47, E49, E50, E52, E53, E55, E57, E58, E59, E61, E63, E64, E65, E66, E67, E68, E69, E70, E71, E72, and E73 change C29 from "No" to "Yes"</t>
  </si>
  <si>
    <t>On the current worksheet, "Yes" answers to cells E39, E40, E41, E43, E44, E45, E46, E47, E48, E49, E50, E51, E52, E53, E55, and E56 change C29 from "No" to "Yes"</t>
  </si>
  <si>
    <t>On the current worksheet, "Yes" answers to cells E39, E40, E41, E43, E45, E47, E48, E49, E51 and E53 change C29 from "No" to "Yes"</t>
  </si>
  <si>
    <t>On the current worksheet, "Yes" answers to cells E39, E40, E42, E43, E45, E46, E48, E49 and E51 change C29 from "No" to "Yes"</t>
  </si>
  <si>
    <t>On the current worksheet, "Yes" answers to cells E39, E40, E41, E43, E44, E46, and E48 change C29 from "No" to "Yes"</t>
  </si>
  <si>
    <t>On the current worksheet, "Yes" answers to cells C39, C41, C42, C44, C45, C47, C48, C49, C50, C51, C52, C53, and C54 change C17 from "No" to "Yes"</t>
  </si>
  <si>
    <t>On the current worksheet, "Yes" answers to cells E39, E41, E42, E44, E45, E47, E48, E49, E50, E51, E52, E53, and E54 change C29 from "No" to "Yes"</t>
  </si>
  <si>
    <t>On the current worksheet, "Yes" answers to cells C39, C40, C41, C43, C44, C46, and C47 change C17 from "No" to "Yes"</t>
  </si>
  <si>
    <t>On the current worksheet, "Yes" answers to cells E39, E40, E41, E43, E44, E46, and E47 change C29 from "No" to "Yes"</t>
  </si>
  <si>
    <t>Jurisdiction Name:</t>
  </si>
  <si>
    <t>Clicking the underlined text in the "STANDARD TITLE" column in Table 1 will naviage the user to the Standard "worksheet" represented by the text.</t>
  </si>
  <si>
    <t>Clicking the underlined text in the "STANDARD ELEMENTS" column in Table 1 will naviage the user to the Standard "worksheet" and Standard sub-element "row" represented by the text.</t>
  </si>
  <si>
    <t>All the cells on the current worksheet are locked from editing to preserve the formulas except cells D3, D4, D5, D6 and D7. The unlocked cells require data entry and are identified by underline and aqua color.</t>
  </si>
  <si>
    <t>Helena Barton</t>
  </si>
  <si>
    <t>Washington State Department of Health</t>
  </si>
  <si>
    <t>Joe Laxson</t>
  </si>
  <si>
    <t>Program Manager</t>
  </si>
  <si>
    <t>Adam Lim</t>
  </si>
  <si>
    <t>Environmenatl Health Specialist</t>
  </si>
  <si>
    <t>Environmental Health Specialist</t>
  </si>
  <si>
    <t>Maggie Yaddof</t>
  </si>
  <si>
    <t>Val Rullman</t>
  </si>
  <si>
    <t>See the attached Self-Asess Worksheets Parts I-III (in Standard 1 File folder)</t>
  </si>
  <si>
    <t>Work in Progress--25 inspections are done but not thoroughly documented</t>
  </si>
  <si>
    <t>Not thoroughly documented. Some curriculum courses are unable to be located.</t>
  </si>
  <si>
    <t>Standardization with representative from WA DOH encouraged, not necessarily required, but typically done. Not thoroughly documented.</t>
  </si>
  <si>
    <t>Low=1/yr Medium=2/yr High=3/yr</t>
  </si>
  <si>
    <t xml:space="preserve">Red "High Risk Factors are improper practices or procedures identified as the most prevalent contributing factors of foodborne illness or injury."" </t>
  </si>
  <si>
    <t>IN/OUT/NA/NO/CDI/R</t>
  </si>
  <si>
    <t>Low, medium, and high risk</t>
  </si>
  <si>
    <t>Where does the peer review project fit in here?</t>
  </si>
  <si>
    <t>Toolkit for Responding to Foodborne and Waterborne Outbreaks</t>
  </si>
  <si>
    <t>IN/OUT/NA/NO, written corrective actions and instruction for further correction</t>
  </si>
  <si>
    <t>Food Service Establishment Inspector</t>
  </si>
  <si>
    <t>Risk factor study not conducted</t>
  </si>
  <si>
    <t>I'm not sure what this actually means</t>
  </si>
  <si>
    <t xml:space="preserve"> </t>
  </si>
  <si>
    <t>No assessment done</t>
  </si>
  <si>
    <t>Avg 466 insp/yr/FTE if including farmers market list. 441 insp/yr/FTE is temp does farmers market list</t>
  </si>
  <si>
    <t>Typically done, but not as part of a documented quality assurance program</t>
  </si>
  <si>
    <t>See the attached Self-Assess Worksheets Parts I-III (in Standard 1 File folder)</t>
  </si>
  <si>
    <t>Meet 8/11 see the Self-Assess Worksheet Part I (in Standard 1 File folder)</t>
  </si>
  <si>
    <t>See the attached Self-Assess Worksheet part II (in Standard 1 File folder)</t>
  </si>
  <si>
    <t>See the attached Self-Assess Worksheets Parts I-III  (in Standard 1 File folder) and the Washington State Retail Food Code, Chapter 246-215 WAC</t>
  </si>
  <si>
    <t>See the attached Self-Assess Worksheet part III (in Standard 1 File folder)</t>
  </si>
  <si>
    <t>See "Foodborne Illness Case Investigation Worksheet", need to find out if EHS have special forms</t>
  </si>
  <si>
    <t>Not thoroughly documented. -- some already do this to maintain REHS or RS certification</t>
  </si>
  <si>
    <t>Follow up required within 30 days if 35 or more high risk points. Exists in draft form: "Food Service Establishment Inspection" 11.2. No policy specific to follow up with the 5 foodborne illness risk factors.</t>
  </si>
  <si>
    <t>Notes if violation is corrected or if it's a repeat, documents corrective action **observed, standard, corrective action</t>
  </si>
  <si>
    <t>Am I supposed to do this now? Or simnply note that we do not do this during the 5-yr self assessment period</t>
  </si>
  <si>
    <t>Restaurant owners and managers: don't let ill workers work, close if out of power/sewage back up/no hot water. Food workers: stay home if sick. Public: holiday food safety, summer food safety, report suspected foodborne illness Via industry specific media, general media release, social media, mailers to establishment owners</t>
  </si>
  <si>
    <t>No written procedure/documentation that I know of -- Goes through Rebecca and/or Debbie (ask for written process)</t>
  </si>
  <si>
    <t>Envision Connect and Envision Connect Remote (Epidemiologists, EHA's/specialized staff)</t>
  </si>
  <si>
    <t>Bi-annual budget  analysis/FTE assessment. Assessment focused on maintaining the budgetary status quo but needs to move more towards meeting the scope of our strategic plan.</t>
  </si>
  <si>
    <t>Envision Connect and PHIMS (confirm with Derel)</t>
  </si>
  <si>
    <t>See PRO 401 Triaging Illness Complaints</t>
  </si>
  <si>
    <t>Response is required, not sure if we have a written program procedure for it -- ask CD if they have a 24hr rule</t>
  </si>
  <si>
    <t>CD reports illnesses to State</t>
  </si>
  <si>
    <t>Coordinated through WA DOH</t>
  </si>
  <si>
    <t>Instructed by WA DOH</t>
  </si>
  <si>
    <t>Potential policy in the event that there are no outbreaks</t>
  </si>
  <si>
    <t>Toolkit helps outline roles and responsibilities for EH and CD departments. We have an operating procedure (in Toolkit) but no formal MOU</t>
  </si>
  <si>
    <t>See Toolkit pg. 14</t>
  </si>
  <si>
    <t>See "CCPH Foodborne Illness Case Investigation Worksheet" in the Standard 5 folder, also DOH notifiable conditions (http://www.doh.wa.gov/ForPublicHealthandHealthcareProviders/NotifiableConditions/ListofNotifiableConditions). And "Foodborne Illness Investigation Form Part II"</t>
  </si>
  <si>
    <t>Instructed by WA DOH -- pg 14 of toolkit</t>
  </si>
  <si>
    <t xml:space="preserve">Instructed by WA DOH </t>
  </si>
  <si>
    <t>There are general standards in CCPH Media Relations procedure (PR002) We have at least 2 PIO's to handle media concerns, and  multiple stages of approval for media releases. See also pg. 11 of Toolkit</t>
  </si>
  <si>
    <t>See Standard 5 file -- Peer Review Pilot Project. Annual data collection confirmed with Derel Glashower</t>
  </si>
  <si>
    <t>Work in Progresss -- See "New Employee Training Plan"</t>
  </si>
  <si>
    <t>Work in Progress--25 inspections are done but not thoroughly documented. See "New Employee Training Plan"</t>
  </si>
  <si>
    <t>Not done. I believe Helena Barton is the training standard for us</t>
  </si>
  <si>
    <t>Work in progress, exists in draft form: "Food Service Establishment Inspection" 11.1 in Standard 3 folder</t>
  </si>
  <si>
    <t>UNSURE: See "Variance and HACCP info from WAC 246-215" In Standard 3 folder</t>
  </si>
  <si>
    <t>UNSURE: See "Variance and HACCP info from WAC 246-215" in Standard 3 folder</t>
  </si>
  <si>
    <t>Exists in draft form "Food Service Establishment Inspection" 11.1 in Standard 4 Folder, see also "Marking Instructions"</t>
  </si>
  <si>
    <t>Add link to Manual</t>
  </si>
  <si>
    <t>Exists in draft form in "Food Service Establishment Inspection" and Marking Instruction.</t>
  </si>
  <si>
    <t>Clark County Public Health</t>
  </si>
  <si>
    <t>No formal MOU or contract - toolkit may suffice</t>
  </si>
  <si>
    <t>Have TAC for industry members, no consumer representation--work in progress - consider Facebook - receiving and responding to public concerns; also maybe rotary groups or other groups representing consumers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</si>
</sst>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3" x14ac:knownFonts="1">
    <font>
      <sz val="10"/>
      <name val="Arial"/>
    </font>
    <font>
      <sz val="10"/>
      <name val="Arial"/>
      <family val="2"/>
    </font>
    <font>
      <sz val="8"/>
      <name val="Arial"/>
      <family val="2"/>
    </font>
    <font>
      <u/>
      <sz val="10"/>
      <color indexed="12"/>
      <name val="Arial"/>
      <family val="2"/>
    </font>
    <font>
      <sz val="12"/>
      <name val="Arial"/>
      <family val="2"/>
    </font>
    <font>
      <sz val="10"/>
      <name val="Times New Roman"/>
      <family val="1"/>
    </font>
    <font>
      <sz val="12"/>
      <name val="Times New Roman"/>
      <family val="1"/>
    </font>
    <font>
      <b/>
      <sz val="12"/>
      <name val="Times New Roman"/>
      <family val="1"/>
    </font>
    <font>
      <i/>
      <sz val="10"/>
      <name val="Times New Roman"/>
      <family val="1"/>
    </font>
    <font>
      <b/>
      <sz val="12"/>
      <color indexed="9"/>
      <name val="Times New Roman"/>
      <family val="1"/>
    </font>
    <font>
      <sz val="10"/>
      <color indexed="9"/>
      <name val="Arial"/>
      <family val="2"/>
    </font>
    <font>
      <sz val="12"/>
      <color indexed="9"/>
      <name val="Times New Roman"/>
      <family val="1"/>
    </font>
    <font>
      <sz val="10"/>
      <color indexed="18"/>
      <name val="Arial"/>
      <family val="2"/>
    </font>
    <font>
      <sz val="10"/>
      <name val="Arial"/>
      <family val="2"/>
    </font>
    <font>
      <b/>
      <sz val="12"/>
      <color indexed="8"/>
      <name val="Times New Roman"/>
      <family val="1"/>
    </font>
    <font>
      <b/>
      <i/>
      <sz val="12"/>
      <color indexed="8"/>
      <name val="Times New Roman"/>
      <family val="1"/>
    </font>
    <font>
      <b/>
      <sz val="10"/>
      <name val="Times New Roman"/>
      <family val="1"/>
    </font>
    <font>
      <b/>
      <sz val="14"/>
      <name val="Times New Roman"/>
      <family val="1"/>
    </font>
    <font>
      <b/>
      <sz val="16"/>
      <color indexed="56"/>
      <name val="Times New Roman"/>
      <family val="1"/>
    </font>
    <font>
      <sz val="11"/>
      <name val="Arial"/>
      <family val="2"/>
    </font>
    <font>
      <sz val="11"/>
      <color theme="1"/>
      <name val="Calibri"/>
      <family val="2"/>
      <scheme val="minor"/>
    </font>
    <font>
      <b/>
      <sz val="12"/>
      <color theme="1"/>
      <name val="Times New Roman"/>
      <family val="1"/>
    </font>
    <font>
      <sz val="10"/>
      <color theme="1"/>
      <name val="Times New Roman"/>
      <family val="1"/>
    </font>
    <font>
      <sz val="10"/>
      <color theme="0"/>
      <name val="Arial"/>
      <family val="2"/>
    </font>
    <font>
      <b/>
      <sz val="10"/>
      <color theme="1"/>
      <name val="Times New Roman"/>
      <family val="1"/>
    </font>
    <font>
      <sz val="10"/>
      <color theme="0" tint="-0.249977111117893"/>
      <name val="Arial"/>
      <family val="2"/>
    </font>
    <font>
      <sz val="10"/>
      <color rgb="FF002060"/>
      <name val="Times New Roman"/>
      <family val="1"/>
    </font>
    <font>
      <b/>
      <sz val="14"/>
      <name val="Arial"/>
      <family val="2"/>
    </font>
    <font>
      <b/>
      <sz val="14"/>
      <color theme="1"/>
      <name val="Times New Roman"/>
      <family val="1"/>
    </font>
    <font>
      <i/>
      <sz val="10"/>
      <color theme="1"/>
      <name val="Times New Roman"/>
      <family val="1"/>
    </font>
    <font>
      <sz val="10"/>
      <color theme="1"/>
      <name val="Arial"/>
      <family val="2"/>
    </font>
    <font>
      <sz val="12"/>
      <color theme="0"/>
      <name val="Times New Roman"/>
      <family val="1"/>
    </font>
    <font>
      <u/>
      <sz val="10"/>
      <color theme="0"/>
      <name val="Arial"/>
      <family val="2"/>
    </font>
    <font>
      <sz val="8"/>
      <name val="Times New Roman"/>
      <family val="1"/>
    </font>
    <font>
      <b/>
      <sz val="26"/>
      <name val="Times New Roman"/>
      <family val="1"/>
    </font>
    <font>
      <sz val="14"/>
      <color rgb="FF193A67"/>
      <name val="Times New Roman"/>
      <family val="1"/>
    </font>
    <font>
      <sz val="11"/>
      <name val="Times New Roman"/>
      <family val="1"/>
    </font>
    <font>
      <b/>
      <sz val="14"/>
      <color rgb="FF193A67"/>
      <name val="Times New Roman"/>
      <family val="1"/>
    </font>
    <font>
      <u/>
      <sz val="12"/>
      <color rgb="FF193A67"/>
      <name val="Arial"/>
      <family val="2"/>
    </font>
    <font>
      <b/>
      <sz val="10"/>
      <color indexed="9"/>
      <name val="Times New Roman"/>
      <family val="1"/>
    </font>
    <font>
      <b/>
      <sz val="22"/>
      <color rgb="FF193A67"/>
      <name val="Times New Roman"/>
      <family val="1"/>
    </font>
    <font>
      <b/>
      <sz val="26"/>
      <color rgb="FF193A67"/>
      <name val="Times New Roman"/>
      <family val="1"/>
    </font>
    <font>
      <b/>
      <sz val="11"/>
      <name val="Arial Narrow"/>
      <family val="2"/>
    </font>
    <font>
      <b/>
      <u/>
      <sz val="11"/>
      <color theme="1"/>
      <name val="Arial Narrow"/>
      <family val="2"/>
    </font>
    <font>
      <b/>
      <u/>
      <sz val="11"/>
      <color rgb="FFC00000"/>
      <name val="Arial Narrow"/>
      <family val="2"/>
    </font>
    <font>
      <u/>
      <sz val="11"/>
      <color rgb="FFC00000"/>
      <name val="Arial Narrow"/>
      <family val="2"/>
    </font>
    <font>
      <b/>
      <sz val="11"/>
      <name val="Times New Roman"/>
      <family val="1"/>
    </font>
    <font>
      <b/>
      <u/>
      <sz val="11"/>
      <color theme="1"/>
      <name val="Times New Roman"/>
      <family val="1"/>
    </font>
    <font>
      <b/>
      <u/>
      <sz val="11"/>
      <color rgb="FFC00000"/>
      <name val="Times New Roman"/>
      <family val="1"/>
    </font>
    <font>
      <sz val="11"/>
      <color theme="1"/>
      <name val="Times New Roman"/>
      <family val="1"/>
    </font>
    <font>
      <sz val="11"/>
      <color rgb="FF002060"/>
      <name val="Times New Roman"/>
      <family val="1"/>
    </font>
    <font>
      <b/>
      <sz val="12"/>
      <color theme="0"/>
      <name val="Times New Roman"/>
      <family val="1"/>
    </font>
    <font>
      <sz val="10"/>
      <color theme="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193A67"/>
        <bgColor indexed="64"/>
      </patternFill>
    </fill>
    <fill>
      <patternFill patternType="solid">
        <fgColor rgb="FFEBF7FF"/>
        <bgColor indexed="64"/>
      </patternFill>
    </fill>
    <fill>
      <patternFill patternType="solid">
        <fgColor theme="1"/>
        <bgColor indexed="64"/>
      </patternFill>
    </fill>
    <fill>
      <patternFill patternType="solid">
        <fgColor rgb="FFC0C0C0"/>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rgb="FF193A67"/>
      </top>
      <bottom style="thin">
        <color rgb="FF193A67"/>
      </bottom>
      <diagonal/>
    </border>
    <border>
      <left/>
      <right style="thin">
        <color rgb="FF193A67"/>
      </right>
      <top style="thin">
        <color rgb="FF193A67"/>
      </top>
      <bottom style="thin">
        <color rgb="FF193A67"/>
      </bottom>
      <diagonal/>
    </border>
    <border>
      <left style="thin">
        <color rgb="FF193A67"/>
      </left>
      <right style="thin">
        <color rgb="FF193A67"/>
      </right>
      <top style="thin">
        <color rgb="FF193A67"/>
      </top>
      <bottom style="thin">
        <color rgb="FF193A67"/>
      </bottom>
      <diagonal/>
    </border>
    <border>
      <left style="thin">
        <color rgb="FF193A67"/>
      </left>
      <right/>
      <top style="thin">
        <color rgb="FF193A67"/>
      </top>
      <bottom/>
      <diagonal/>
    </border>
    <border>
      <left/>
      <right style="thin">
        <color rgb="FF193A67"/>
      </right>
      <top style="thin">
        <color rgb="FF193A67"/>
      </top>
      <bottom/>
      <diagonal/>
    </border>
    <border>
      <left style="thin">
        <color rgb="FF193A67"/>
      </left>
      <right/>
      <top style="thin">
        <color rgb="FF193A67"/>
      </top>
      <bottom style="thin">
        <color rgb="FF193A67"/>
      </bottom>
      <diagonal/>
    </border>
    <border>
      <left/>
      <right/>
      <top style="thin">
        <color rgb="FF193A67"/>
      </top>
      <bottom style="thin">
        <color rgb="FF193A67"/>
      </bottom>
      <diagonal/>
    </border>
    <border>
      <left/>
      <right/>
      <top style="thin">
        <color rgb="FF193A67"/>
      </top>
      <bottom/>
      <diagonal/>
    </border>
    <border>
      <left style="thin">
        <color rgb="FF193A67"/>
      </left>
      <right/>
      <top/>
      <bottom style="thin">
        <color rgb="FF193A67"/>
      </bottom>
      <diagonal/>
    </border>
    <border>
      <left/>
      <right style="thin">
        <color rgb="FF193A67"/>
      </right>
      <top/>
      <bottom style="thin">
        <color rgb="FF193A67"/>
      </bottom>
      <diagonal/>
    </border>
    <border>
      <left/>
      <right/>
      <top/>
      <bottom style="thin">
        <color rgb="FF193A67"/>
      </bottom>
      <diagonal/>
    </border>
    <border>
      <left style="thin">
        <color theme="0"/>
      </left>
      <right/>
      <top style="thin">
        <color rgb="FF193A67"/>
      </top>
      <bottom style="thin">
        <color rgb="FF193A67"/>
      </bottom>
      <diagonal/>
    </border>
    <border>
      <left/>
      <right style="thin">
        <color theme="0"/>
      </right>
      <top style="thin">
        <color rgb="FF193A67"/>
      </top>
      <bottom style="thin">
        <color rgb="FF193A67"/>
      </bottom>
      <diagonal/>
    </border>
    <border>
      <left style="thin">
        <color rgb="FF193A67"/>
      </left>
      <right style="thin">
        <color rgb="FF193A67"/>
      </right>
      <top style="thin">
        <color rgb="FF193A67"/>
      </top>
      <bottom/>
      <diagonal/>
    </border>
    <border>
      <left style="thin">
        <color rgb="FF193A67"/>
      </left>
      <right style="thin">
        <color rgb="FF193A67"/>
      </right>
      <top/>
      <bottom style="thin">
        <color rgb="FF193A67"/>
      </bottom>
      <diagonal/>
    </border>
    <border>
      <left style="thin">
        <color auto="1"/>
      </left>
      <right/>
      <top style="medium">
        <color auto="1"/>
      </top>
      <bottom style="thin">
        <color auto="1"/>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bottom style="thin">
        <color theme="1"/>
      </bottom>
      <diagonal/>
    </border>
  </borders>
  <cellStyleXfs count="4">
    <xf numFmtId="0" fontId="0" fillId="0" borderId="0"/>
    <xf numFmtId="0" fontId="3" fillId="0" borderId="0" applyNumberFormat="0" applyFill="0" applyBorder="0" applyAlignment="0" applyProtection="0">
      <alignment vertical="top"/>
      <protection locked="0"/>
    </xf>
    <xf numFmtId="0" fontId="20" fillId="0" borderId="0"/>
    <xf numFmtId="0" fontId="1" fillId="0" borderId="0"/>
  </cellStyleXfs>
  <cellXfs count="249">
    <xf numFmtId="0" fontId="0" fillId="0" borderId="0" xfId="0"/>
    <xf numFmtId="0" fontId="5" fillId="2" borderId="1" xfId="0" applyFont="1" applyFill="1" applyBorder="1" applyAlignment="1">
      <alignment horizontal="left" vertical="top" wrapText="1" indent="1"/>
    </xf>
    <xf numFmtId="0" fontId="10" fillId="2" borderId="0" xfId="0" applyFont="1" applyFill="1" applyBorder="1" applyAlignment="1">
      <alignment horizontal="left"/>
    </xf>
    <xf numFmtId="0" fontId="11" fillId="2" borderId="0" xfId="0" applyFont="1" applyFill="1" applyBorder="1" applyAlignment="1">
      <alignment vertical="top" wrapText="1"/>
    </xf>
    <xf numFmtId="0" fontId="0" fillId="4" borderId="0" xfId="0" applyFill="1" applyBorder="1" applyAlignment="1" applyProtection="1">
      <alignment horizontal="left"/>
    </xf>
    <xf numFmtId="0" fontId="11" fillId="4" borderId="0" xfId="0" applyFont="1" applyFill="1" applyBorder="1" applyAlignment="1" applyProtection="1">
      <alignment horizontal="left" vertical="top" wrapText="1"/>
    </xf>
    <xf numFmtId="0" fontId="25" fillId="5" borderId="0" xfId="0" applyFont="1" applyFill="1" applyBorder="1" applyAlignment="1" applyProtection="1"/>
    <xf numFmtId="0" fontId="25" fillId="5" borderId="0" xfId="0" applyFont="1" applyFill="1" applyBorder="1" applyAlignment="1" applyProtection="1">
      <alignment horizontal="left"/>
    </xf>
    <xf numFmtId="0" fontId="0" fillId="5" borderId="0" xfId="0" applyFill="1" applyBorder="1" applyAlignment="1" applyProtection="1">
      <alignment horizontal="left"/>
    </xf>
    <xf numFmtId="0" fontId="0" fillId="5" borderId="0" xfId="0" applyFill="1" applyBorder="1" applyAlignment="1" applyProtection="1"/>
    <xf numFmtId="0" fontId="25"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25" fillId="5" borderId="0" xfId="0" applyFont="1" applyFill="1" applyBorder="1" applyAlignment="1" applyProtection="1">
      <alignment horizontal="left" wrapText="1"/>
    </xf>
    <xf numFmtId="0" fontId="12" fillId="5" borderId="0" xfId="0" applyFont="1" applyFill="1" applyBorder="1" applyAlignment="1" applyProtection="1">
      <alignment horizontal="left"/>
    </xf>
    <xf numFmtId="0" fontId="7" fillId="5" borderId="0" xfId="0" applyFont="1" applyFill="1" applyBorder="1" applyAlignment="1" applyProtection="1">
      <alignment horizontal="center" vertical="center"/>
    </xf>
    <xf numFmtId="0" fontId="6" fillId="5" borderId="0" xfId="0" applyFont="1" applyFill="1" applyBorder="1" applyAlignment="1" applyProtection="1">
      <alignment horizontal="left"/>
    </xf>
    <xf numFmtId="0" fontId="7" fillId="5" borderId="0" xfId="0" applyFont="1" applyFill="1" applyBorder="1" applyAlignment="1" applyProtection="1">
      <alignment horizontal="left"/>
    </xf>
    <xf numFmtId="0" fontId="1" fillId="5" borderId="0" xfId="0" applyFont="1" applyFill="1" applyBorder="1" applyAlignment="1"/>
    <xf numFmtId="0" fontId="1" fillId="5" borderId="0" xfId="0" applyFont="1" applyFill="1" applyBorder="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indent="1"/>
    </xf>
    <xf numFmtId="0" fontId="0" fillId="5" borderId="0" xfId="0" applyFill="1" applyBorder="1" applyAlignment="1">
      <alignment horizontal="left" indent="1"/>
    </xf>
    <xf numFmtId="0" fontId="0" fillId="5" borderId="0" xfId="0" applyFill="1" applyBorder="1" applyAlignment="1"/>
    <xf numFmtId="0" fontId="7" fillId="5" borderId="0" xfId="0" applyFont="1" applyFill="1" applyBorder="1" applyAlignment="1">
      <alignment horizontal="left" vertical="top" wrapText="1"/>
    </xf>
    <xf numFmtId="0" fontId="13" fillId="5" borderId="0" xfId="0" applyFont="1" applyFill="1" applyBorder="1" applyAlignment="1">
      <alignment horizontal="left"/>
    </xf>
    <xf numFmtId="0" fontId="5" fillId="5" borderId="0" xfId="0" applyFont="1" applyFill="1" applyBorder="1" applyAlignment="1">
      <alignment horizontal="left" vertical="top" wrapText="1"/>
    </xf>
    <xf numFmtId="0" fontId="6" fillId="5" borderId="0" xfId="0" applyFont="1" applyFill="1" applyBorder="1" applyAlignment="1"/>
    <xf numFmtId="0" fontId="6" fillId="5" borderId="0" xfId="0" applyFont="1" applyFill="1" applyBorder="1" applyAlignment="1">
      <alignment horizontal="left"/>
    </xf>
    <xf numFmtId="0" fontId="13" fillId="5" borderId="0" xfId="0" applyFont="1" applyFill="1" applyBorder="1" applyAlignment="1"/>
    <xf numFmtId="0" fontId="7" fillId="4" borderId="0" xfId="0" applyFont="1" applyFill="1" applyBorder="1" applyAlignment="1" applyProtection="1">
      <alignment horizontal="center" vertical="center"/>
    </xf>
    <xf numFmtId="0" fontId="6" fillId="4" borderId="0" xfId="0" applyFont="1" applyFill="1" applyBorder="1" applyAlignment="1" applyProtection="1">
      <alignment horizontal="left"/>
    </xf>
    <xf numFmtId="0" fontId="7" fillId="4" borderId="0" xfId="0" applyFont="1" applyFill="1" applyBorder="1" applyAlignment="1" applyProtection="1">
      <alignment horizontal="left"/>
    </xf>
    <xf numFmtId="0" fontId="5" fillId="4" borderId="0" xfId="0" applyFont="1" applyFill="1" applyBorder="1" applyAlignment="1" applyProtection="1">
      <alignment horizontal="left"/>
    </xf>
    <xf numFmtId="0" fontId="5" fillId="4" borderId="0" xfId="0" applyFont="1" applyFill="1" applyBorder="1" applyAlignment="1" applyProtection="1">
      <alignment horizontal="left" vertical="center" wrapText="1" indent="1"/>
      <protection locked="0"/>
    </xf>
    <xf numFmtId="0" fontId="16" fillId="4" borderId="0" xfId="0" applyFont="1" applyFill="1" applyBorder="1" applyAlignment="1" applyProtection="1">
      <alignment horizontal="right" vertical="center" wrapText="1"/>
    </xf>
    <xf numFmtId="0" fontId="17" fillId="4" borderId="0" xfId="0" applyFont="1" applyFill="1" applyBorder="1" applyAlignment="1" applyProtection="1">
      <alignment vertical="center" wrapText="1"/>
    </xf>
    <xf numFmtId="0" fontId="26" fillId="4" borderId="0" xfId="0" applyFont="1" applyFill="1" applyBorder="1" applyAlignment="1" applyProtection="1">
      <alignment horizontal="left" vertical="center" wrapText="1" indent="1"/>
      <protection locked="0"/>
    </xf>
    <xf numFmtId="0" fontId="16" fillId="4" borderId="3" xfId="0" applyFont="1" applyFill="1" applyBorder="1" applyAlignment="1" applyProtection="1">
      <alignment horizontal="right" vertical="center" wrapText="1"/>
    </xf>
    <xf numFmtId="0" fontId="5" fillId="2" borderId="1" xfId="0" applyFont="1" applyFill="1" applyBorder="1" applyAlignment="1">
      <alignment horizontal="left" vertical="center" wrapText="1" indent="1"/>
    </xf>
    <xf numFmtId="0" fontId="28" fillId="6" borderId="1"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right" vertical="center" wrapText="1"/>
    </xf>
    <xf numFmtId="0" fontId="24" fillId="4" borderId="3" xfId="0" applyFont="1" applyFill="1" applyBorder="1" applyAlignment="1" applyProtection="1">
      <alignment horizontal="right" vertical="center" wrapText="1"/>
    </xf>
    <xf numFmtId="0" fontId="24" fillId="4" borderId="4" xfId="0" applyFont="1" applyFill="1" applyBorder="1" applyAlignment="1" applyProtection="1">
      <alignment horizontal="right" vertical="center" wrapText="1"/>
    </xf>
    <xf numFmtId="0" fontId="22" fillId="6" borderId="5"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xf>
    <xf numFmtId="0" fontId="6" fillId="4" borderId="0" xfId="0" applyFont="1" applyFill="1" applyAlignment="1" applyProtection="1">
      <alignment vertical="top" wrapText="1"/>
    </xf>
    <xf numFmtId="0" fontId="19" fillId="2" borderId="0" xfId="0" applyFont="1" applyFill="1" applyBorder="1" applyAlignment="1" applyProtection="1">
      <alignment horizontal="left" vertical="top" wrapText="1"/>
    </xf>
    <xf numFmtId="0" fontId="19" fillId="4" borderId="0" xfId="0" applyFont="1" applyFill="1" applyAlignment="1" applyProtection="1">
      <alignment horizontal="left" vertical="top" wrapText="1"/>
    </xf>
    <xf numFmtId="0" fontId="4" fillId="5" borderId="0" xfId="0" applyFont="1" applyFill="1" applyAlignment="1" applyProtection="1">
      <alignment horizontal="left" vertical="center" wrapText="1"/>
    </xf>
    <xf numFmtId="0" fontId="30" fillId="6" borderId="1" xfId="0" applyFont="1" applyFill="1" applyBorder="1" applyAlignment="1" applyProtection="1">
      <alignment horizontal="left" vertical="top" wrapText="1"/>
      <protection locked="0"/>
    </xf>
    <xf numFmtId="0" fontId="30" fillId="6" borderId="5" xfId="0" applyFont="1" applyFill="1" applyBorder="1" applyAlignment="1" applyProtection="1">
      <alignment horizontal="left" vertical="top" wrapText="1"/>
      <protection locked="0"/>
    </xf>
    <xf numFmtId="0" fontId="23" fillId="5" borderId="0" xfId="0" applyFont="1" applyFill="1" applyBorder="1" applyAlignment="1" applyProtection="1">
      <alignment horizontal="left"/>
    </xf>
    <xf numFmtId="0" fontId="23" fillId="5" borderId="0" xfId="0" applyFont="1" applyFill="1" applyBorder="1" applyAlignment="1" applyProtection="1"/>
    <xf numFmtId="0" fontId="23" fillId="5" borderId="0" xfId="0" applyFont="1" applyFill="1" applyBorder="1" applyAlignment="1" applyProtection="1">
      <alignment horizontal="left" vertical="center"/>
    </xf>
    <xf numFmtId="0" fontId="23" fillId="5" borderId="0" xfId="0" applyFont="1" applyFill="1" applyBorder="1" applyAlignment="1">
      <alignment horizontal="left"/>
    </xf>
    <xf numFmtId="0" fontId="23" fillId="5" borderId="0" xfId="0" applyFont="1" applyFill="1" applyBorder="1" applyAlignment="1"/>
    <xf numFmtId="0" fontId="31" fillId="5" borderId="0" xfId="0" applyFont="1" applyFill="1" applyBorder="1" applyAlignment="1">
      <alignment horizontal="left"/>
    </xf>
    <xf numFmtId="0" fontId="27" fillId="2" borderId="0" xfId="0" applyFont="1" applyFill="1" applyAlignment="1" applyProtection="1">
      <alignment horizontal="right" vertical="top" wrapText="1"/>
    </xf>
    <xf numFmtId="0" fontId="32" fillId="5" borderId="0" xfId="1" applyFont="1" applyFill="1" applyBorder="1" applyAlignment="1" applyProtection="1">
      <alignment horizontal="left" vertical="top"/>
    </xf>
    <xf numFmtId="0" fontId="33" fillId="4" borderId="0" xfId="0" applyFont="1" applyFill="1" applyAlignment="1" applyProtection="1">
      <alignment vertical="top" wrapText="1"/>
    </xf>
    <xf numFmtId="0" fontId="36" fillId="2" borderId="0" xfId="0" applyFont="1" applyFill="1" applyBorder="1" applyAlignment="1" applyProtection="1">
      <alignment horizontal="left" vertical="top" wrapText="1"/>
    </xf>
    <xf numFmtId="0" fontId="36" fillId="4" borderId="0" xfId="0" applyFont="1" applyFill="1" applyAlignment="1" applyProtection="1">
      <alignment horizontal="left" vertical="top" wrapText="1"/>
    </xf>
    <xf numFmtId="0" fontId="9" fillId="5" borderId="20" xfId="0" applyFont="1" applyFill="1" applyBorder="1" applyAlignment="1" applyProtection="1">
      <alignment horizontal="left" vertical="top" wrapText="1"/>
    </xf>
    <xf numFmtId="0" fontId="17" fillId="2" borderId="0" xfId="0" applyFont="1" applyFill="1" applyBorder="1" applyAlignment="1" applyProtection="1">
      <alignment horizontal="right" vertical="top" wrapText="1"/>
    </xf>
    <xf numFmtId="0" fontId="17" fillId="2" borderId="0" xfId="0" applyFont="1" applyFill="1" applyAlignment="1" applyProtection="1">
      <alignment horizontal="right" vertical="top" wrapText="1"/>
    </xf>
    <xf numFmtId="0" fontId="22" fillId="6" borderId="1" xfId="0" applyFont="1" applyFill="1" applyBorder="1" applyAlignment="1" applyProtection="1">
      <alignment horizontal="left" vertical="top" wrapText="1"/>
      <protection locked="0"/>
    </xf>
    <xf numFmtId="0" fontId="34" fillId="2" borderId="0" xfId="0" applyFont="1" applyFill="1" applyAlignment="1" applyProtection="1">
      <alignment vertical="center" wrapText="1"/>
    </xf>
    <xf numFmtId="0" fontId="34" fillId="2" borderId="0" xfId="0" applyFont="1" applyFill="1" applyAlignment="1" applyProtection="1">
      <alignment vertical="center"/>
    </xf>
    <xf numFmtId="0" fontId="38" fillId="2" borderId="0" xfId="1" applyFont="1" applyFill="1" applyAlignment="1" applyProtection="1">
      <alignment vertical="center" wrapText="1"/>
    </xf>
    <xf numFmtId="0" fontId="38" fillId="2" borderId="0" xfId="1" applyFont="1" applyFill="1" applyAlignment="1" applyProtection="1">
      <alignment vertical="center"/>
    </xf>
    <xf numFmtId="0" fontId="9" fillId="5" borderId="26" xfId="0" applyFont="1" applyFill="1" applyBorder="1" applyAlignment="1" applyProtection="1">
      <alignment vertical="top" wrapText="1"/>
    </xf>
    <xf numFmtId="0" fontId="9" fillId="5" borderId="31" xfId="0" applyFont="1" applyFill="1" applyBorder="1" applyAlignment="1" applyProtection="1">
      <alignment vertical="top"/>
    </xf>
    <xf numFmtId="0" fontId="9" fillId="5" borderId="32" xfId="0" applyFont="1" applyFill="1" applyBorder="1" applyAlignment="1" applyProtection="1">
      <alignment vertical="top" wrapText="1"/>
    </xf>
    <xf numFmtId="0" fontId="37" fillId="2" borderId="0" xfId="0" applyFont="1" applyFill="1" applyBorder="1" applyAlignment="1" applyProtection="1">
      <alignment vertical="top" wrapText="1"/>
    </xf>
    <xf numFmtId="0" fontId="22" fillId="6" borderId="35" xfId="0" applyFont="1" applyFill="1" applyBorder="1" applyAlignment="1" applyProtection="1">
      <alignment vertical="center" wrapText="1"/>
      <protection locked="0"/>
    </xf>
    <xf numFmtId="0" fontId="22" fillId="6" borderId="35" xfId="0" applyFont="1" applyFill="1" applyBorder="1" applyAlignment="1" applyProtection="1">
      <alignment vertical="center"/>
      <protection locked="0"/>
    </xf>
    <xf numFmtId="0" fontId="22" fillId="6" borderId="7" xfId="0" applyFont="1" applyFill="1" applyBorder="1" applyAlignment="1" applyProtection="1">
      <alignment vertical="center" wrapText="1"/>
      <protection locked="0"/>
    </xf>
    <xf numFmtId="0" fontId="22" fillId="6" borderId="7" xfId="0" applyFont="1" applyFill="1" applyBorder="1" applyAlignment="1" applyProtection="1">
      <alignment vertical="center"/>
      <protection locked="0"/>
    </xf>
    <xf numFmtId="0" fontId="22" fillId="6" borderId="9" xfId="0" applyFont="1" applyFill="1" applyBorder="1" applyAlignment="1" applyProtection="1">
      <alignment vertical="center"/>
    </xf>
    <xf numFmtId="0" fontId="22" fillId="6" borderId="13" xfId="0" applyFont="1" applyFill="1" applyBorder="1" applyAlignment="1" applyProtection="1">
      <alignment vertical="center"/>
    </xf>
    <xf numFmtId="0" fontId="24" fillId="4" borderId="9" xfId="0" applyFont="1" applyFill="1" applyBorder="1" applyAlignment="1" applyProtection="1">
      <alignment vertical="center" wrapText="1"/>
    </xf>
    <xf numFmtId="0" fontId="24" fillId="4" borderId="13" xfId="0" applyFont="1" applyFill="1" applyBorder="1" applyAlignment="1" applyProtection="1">
      <alignment vertical="center" wrapText="1"/>
    </xf>
    <xf numFmtId="0" fontId="24" fillId="4" borderId="7" xfId="0" applyFont="1" applyFill="1" applyBorder="1" applyAlignment="1" applyProtection="1">
      <alignment vertical="center"/>
    </xf>
    <xf numFmtId="0" fontId="24" fillId="4" borderId="9" xfId="0" applyFont="1" applyFill="1" applyBorder="1" applyAlignment="1" applyProtection="1">
      <alignment vertical="center"/>
    </xf>
    <xf numFmtId="0" fontId="24" fillId="4" borderId="13" xfId="0" applyFont="1" applyFill="1" applyBorder="1" applyAlignment="1" applyProtection="1">
      <alignment vertical="center"/>
    </xf>
    <xf numFmtId="0" fontId="32" fillId="5" borderId="0" xfId="1" applyNumberFormat="1" applyFont="1" applyFill="1" applyBorder="1" applyAlignment="1" applyProtection="1">
      <alignment vertical="top"/>
    </xf>
    <xf numFmtId="0" fontId="7" fillId="4" borderId="36" xfId="0" applyFont="1" applyFill="1" applyBorder="1" applyAlignment="1" applyProtection="1"/>
    <xf numFmtId="0" fontId="17" fillId="4" borderId="0" xfId="0" applyFont="1" applyFill="1" applyBorder="1" applyAlignment="1" applyProtection="1">
      <alignment vertical="center"/>
    </xf>
    <xf numFmtId="0" fontId="7" fillId="3" borderId="7" xfId="0" applyFont="1" applyFill="1" applyBorder="1" applyAlignment="1">
      <alignment vertical="top" wrapText="1"/>
    </xf>
    <xf numFmtId="0" fontId="7" fillId="3" borderId="9" xfId="0" applyFont="1" applyFill="1" applyBorder="1" applyAlignment="1">
      <alignment vertical="top" wrapText="1"/>
    </xf>
    <xf numFmtId="0" fontId="7" fillId="3" borderId="13" xfId="0" applyFont="1" applyFill="1" applyBorder="1" applyAlignment="1">
      <alignment vertical="top" wrapText="1"/>
    </xf>
    <xf numFmtId="0" fontId="7" fillId="3" borderId="7" xfId="0" applyFont="1" applyFill="1" applyBorder="1" applyAlignment="1"/>
    <xf numFmtId="0" fontId="7" fillId="3" borderId="9" xfId="0" applyFont="1" applyFill="1" applyBorder="1" applyAlignment="1"/>
    <xf numFmtId="0" fontId="7" fillId="3" borderId="13" xfId="0" applyFont="1" applyFill="1" applyBorder="1" applyAlignment="1"/>
    <xf numFmtId="0" fontId="7" fillId="3" borderId="8" xfId="0" applyFont="1" applyFill="1" applyBorder="1" applyAlignment="1">
      <alignment vertical="top" wrapText="1"/>
    </xf>
    <xf numFmtId="0" fontId="7" fillId="3" borderId="8" xfId="0" applyFont="1" applyFill="1" applyBorder="1" applyAlignment="1"/>
    <xf numFmtId="0" fontId="18" fillId="4" borderId="0" xfId="0" applyFont="1" applyFill="1" applyBorder="1" applyAlignment="1" applyProtection="1">
      <alignment vertical="center"/>
    </xf>
    <xf numFmtId="0" fontId="17" fillId="2" borderId="0" xfId="0" applyFont="1" applyFill="1" applyAlignment="1" applyProtection="1">
      <alignment vertical="top" wrapText="1"/>
    </xf>
    <xf numFmtId="0" fontId="17" fillId="2" borderId="0" xfId="0" applyFont="1" applyFill="1" applyBorder="1" applyAlignment="1" applyProtection="1">
      <alignment vertical="top" wrapText="1"/>
    </xf>
    <xf numFmtId="0" fontId="18" fillId="4" borderId="0" xfId="0" applyFont="1" applyFill="1" applyBorder="1" applyAlignment="1" applyProtection="1">
      <alignment vertical="center" wrapText="1"/>
    </xf>
    <xf numFmtId="0" fontId="37" fillId="2" borderId="16" xfId="0" applyFont="1" applyFill="1" applyBorder="1" applyAlignment="1" applyProtection="1">
      <alignment vertical="top" wrapText="1"/>
    </xf>
    <xf numFmtId="0" fontId="24" fillId="4" borderId="10" xfId="0" applyFont="1" applyFill="1" applyBorder="1" applyAlignment="1" applyProtection="1">
      <alignment vertical="center"/>
    </xf>
    <xf numFmtId="0" fontId="24" fillId="4" borderId="11" xfId="0" applyFont="1" applyFill="1" applyBorder="1" applyAlignment="1" applyProtection="1">
      <alignment vertical="center"/>
    </xf>
    <xf numFmtId="0" fontId="24" fillId="4" borderId="12" xfId="0" applyFont="1" applyFill="1" applyBorder="1" applyAlignment="1" applyProtection="1">
      <alignment vertical="center"/>
    </xf>
    <xf numFmtId="0" fontId="24" fillId="4" borderId="0" xfId="0" applyFont="1" applyFill="1" applyBorder="1" applyAlignment="1" applyProtection="1">
      <alignment horizontal="right" vertical="center" wrapText="1"/>
    </xf>
    <xf numFmtId="0" fontId="29" fillId="4" borderId="0" xfId="0" applyFont="1" applyFill="1" applyBorder="1" applyAlignment="1" applyProtection="1"/>
    <xf numFmtId="0" fontId="22" fillId="4" borderId="6" xfId="0" applyFont="1" applyFill="1" applyBorder="1" applyAlignment="1" applyProtection="1">
      <alignment vertical="center"/>
      <protection locked="0"/>
    </xf>
    <xf numFmtId="0" fontId="24" fillId="4" borderId="10" xfId="0" applyFont="1" applyFill="1" applyBorder="1" applyAlignment="1" applyProtection="1">
      <alignment vertical="center" wrapText="1"/>
    </xf>
    <xf numFmtId="0" fontId="24" fillId="4" borderId="11" xfId="0" applyFont="1" applyFill="1" applyBorder="1" applyAlignment="1" applyProtection="1">
      <alignment vertical="center" wrapText="1"/>
    </xf>
    <xf numFmtId="0" fontId="24" fillId="4" borderId="12" xfId="0" applyFont="1" applyFill="1" applyBorder="1" applyAlignment="1" applyProtection="1">
      <alignment vertical="center" wrapText="1"/>
    </xf>
    <xf numFmtId="0" fontId="40" fillId="2" borderId="0" xfId="0" applyFont="1" applyFill="1" applyAlignment="1" applyProtection="1">
      <alignment horizontal="left" vertical="center"/>
    </xf>
    <xf numFmtId="0" fontId="41" fillId="2" borderId="0" xfId="0" applyFont="1" applyFill="1" applyAlignment="1" applyProtection="1">
      <alignment vertical="center"/>
    </xf>
    <xf numFmtId="0" fontId="28" fillId="2" borderId="0" xfId="0" applyFont="1" applyFill="1" applyAlignment="1" applyProtection="1">
      <alignment vertical="center"/>
    </xf>
    <xf numFmtId="0" fontId="9" fillId="5" borderId="20" xfId="0" applyFont="1" applyFill="1" applyBorder="1" applyAlignment="1" applyProtection="1">
      <alignment horizontal="center" vertical="top"/>
    </xf>
    <xf numFmtId="0" fontId="9" fillId="5" borderId="25" xfId="0" applyFont="1" applyFill="1" applyBorder="1" applyAlignment="1" applyProtection="1">
      <alignment horizontal="center" vertical="top" wrapText="1"/>
    </xf>
    <xf numFmtId="0" fontId="42" fillId="2" borderId="22" xfId="0" applyFont="1" applyFill="1" applyBorder="1" applyAlignment="1" applyProtection="1">
      <alignment horizontal="left" vertical="center" wrapText="1"/>
    </xf>
    <xf numFmtId="0" fontId="42" fillId="2" borderId="33" xfId="0" applyFont="1" applyFill="1" applyBorder="1" applyAlignment="1" applyProtection="1">
      <alignment vertical="center" wrapText="1"/>
    </xf>
    <xf numFmtId="0" fontId="42" fillId="2" borderId="34" xfId="0" applyFont="1" applyFill="1" applyBorder="1" applyAlignment="1" applyProtection="1">
      <alignment vertical="center" wrapText="1"/>
    </xf>
    <xf numFmtId="0" fontId="42" fillId="4" borderId="22"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5" xfId="0" applyFont="1" applyFill="1" applyBorder="1" applyAlignment="1" applyProtection="1">
      <alignment horizontal="center" vertical="center" wrapText="1"/>
    </xf>
    <xf numFmtId="0" fontId="42" fillId="4" borderId="33" xfId="0" applyFont="1" applyFill="1" applyBorder="1" applyAlignment="1" applyProtection="1">
      <alignment horizontal="center" vertical="center" wrapText="1"/>
    </xf>
    <xf numFmtId="0" fontId="42" fillId="4" borderId="34" xfId="0" applyFont="1" applyFill="1" applyBorder="1" applyAlignment="1" applyProtection="1">
      <alignment horizontal="center" vertical="center" wrapText="1"/>
    </xf>
    <xf numFmtId="0" fontId="42" fillId="2" borderId="28" xfId="0" applyFont="1" applyFill="1" applyBorder="1" applyAlignment="1" applyProtection="1">
      <alignment horizontal="center" vertical="center" wrapText="1"/>
    </xf>
    <xf numFmtId="0" fontId="43" fillId="0" borderId="33" xfId="1" applyFont="1" applyBorder="1" applyAlignment="1" applyProtection="1">
      <alignment horizontal="left" vertical="center"/>
    </xf>
    <xf numFmtId="0" fontId="44" fillId="4" borderId="25" xfId="0" quotePrefix="1" applyFont="1" applyFill="1" applyBorder="1" applyAlignment="1" applyProtection="1">
      <alignment horizontal="center" vertical="center"/>
    </xf>
    <xf numFmtId="0" fontId="44" fillId="4" borderId="26" xfId="0" quotePrefix="1" applyFont="1" applyFill="1" applyBorder="1" applyAlignment="1" applyProtection="1">
      <alignment horizontal="center" vertical="center"/>
    </xf>
    <xf numFmtId="0" fontId="44" fillId="4" borderId="26" xfId="0" applyFont="1" applyFill="1" applyBorder="1" applyAlignment="1" applyProtection="1">
      <alignment horizontal="center" vertical="center"/>
    </xf>
    <xf numFmtId="0" fontId="44" fillId="4" borderId="21" xfId="0" applyFont="1" applyFill="1" applyBorder="1" applyAlignment="1" applyProtection="1">
      <alignment horizontal="center" vertical="center"/>
    </xf>
    <xf numFmtId="0" fontId="43" fillId="2" borderId="22" xfId="1" applyFont="1" applyFill="1" applyBorder="1" applyAlignment="1" applyProtection="1">
      <alignment horizontal="left" vertical="center" wrapText="1"/>
    </xf>
    <xf numFmtId="0" fontId="44" fillId="4" borderId="25" xfId="0" applyFont="1" applyFill="1" applyBorder="1" applyAlignment="1" applyProtection="1">
      <alignment horizontal="center" vertical="center"/>
    </xf>
    <xf numFmtId="0" fontId="43" fillId="2" borderId="33" xfId="1" applyFont="1" applyFill="1" applyBorder="1" applyAlignment="1" applyProtection="1">
      <alignment vertical="center" wrapText="1"/>
    </xf>
    <xf numFmtId="0" fontId="44" fillId="4" borderId="23" xfId="0" applyFont="1" applyFill="1" applyBorder="1" applyAlignment="1" applyProtection="1">
      <alignment horizontal="center" vertical="center"/>
    </xf>
    <xf numFmtId="0" fontId="44" fillId="4" borderId="27" xfId="0" applyFont="1" applyFill="1" applyBorder="1" applyAlignment="1" applyProtection="1">
      <alignment horizontal="center" vertical="center"/>
    </xf>
    <xf numFmtId="0" fontId="44" fillId="4" borderId="24" xfId="0" applyFont="1" applyFill="1" applyBorder="1" applyAlignment="1" applyProtection="1">
      <alignment horizontal="center" vertical="center"/>
    </xf>
    <xf numFmtId="0" fontId="43" fillId="2" borderId="34" xfId="1" applyFont="1" applyFill="1" applyBorder="1" applyAlignment="1" applyProtection="1">
      <alignment vertical="center" wrapText="1"/>
    </xf>
    <xf numFmtId="0" fontId="44" fillId="4" borderId="28" xfId="0" applyFont="1" applyFill="1" applyBorder="1" applyAlignment="1" applyProtection="1">
      <alignment horizontal="center" vertical="center"/>
    </xf>
    <xf numFmtId="0" fontId="44" fillId="4" borderId="30" xfId="0" applyFont="1" applyFill="1" applyBorder="1" applyAlignment="1" applyProtection="1">
      <alignment horizontal="center" vertical="center"/>
    </xf>
    <xf numFmtId="0" fontId="44" fillId="4" borderId="29" xfId="0" applyFont="1" applyFill="1" applyBorder="1" applyAlignment="1" applyProtection="1">
      <alignment horizontal="center" vertical="center"/>
    </xf>
    <xf numFmtId="0" fontId="45" fillId="4" borderId="26" xfId="0" applyFont="1" applyFill="1" applyBorder="1" applyAlignment="1" applyProtection="1">
      <alignment horizontal="center" vertical="center"/>
    </xf>
    <xf numFmtId="0" fontId="21" fillId="4" borderId="0" xfId="0" applyFont="1" applyFill="1" applyAlignment="1" applyProtection="1">
      <alignment horizontal="left"/>
    </xf>
    <xf numFmtId="0" fontId="3" fillId="4" borderId="0" xfId="1" applyFill="1" applyAlignment="1" applyProtection="1">
      <alignment horizontal="left"/>
    </xf>
    <xf numFmtId="0" fontId="36" fillId="5" borderId="0" xfId="0" applyFont="1" applyFill="1" applyAlignment="1" applyProtection="1">
      <alignment horizontal="left" vertical="center" wrapText="1"/>
    </xf>
    <xf numFmtId="0" fontId="49" fillId="4" borderId="0" xfId="0" applyFont="1" applyFill="1" applyAlignment="1" applyProtection="1">
      <alignment vertical="top"/>
    </xf>
    <xf numFmtId="0" fontId="50" fillId="4" borderId="0" xfId="0" applyFont="1" applyFill="1" applyAlignment="1" applyProtection="1">
      <alignment horizontal="left" vertical="top" wrapText="1"/>
    </xf>
    <xf numFmtId="0" fontId="36" fillId="5" borderId="0" xfId="0" applyFont="1" applyFill="1" applyAlignment="1" applyProtection="1">
      <alignment horizontal="left" vertical="top" wrapText="1"/>
    </xf>
    <xf numFmtId="0" fontId="49" fillId="4" borderId="0" xfId="0" applyFont="1" applyFill="1" applyAlignment="1" applyProtection="1">
      <alignment horizontal="left"/>
    </xf>
    <xf numFmtId="0" fontId="46" fillId="2" borderId="0" xfId="0" applyFont="1" applyFill="1" applyBorder="1" applyAlignment="1" applyProtection="1">
      <alignment horizontal="center" vertical="center" wrapText="1"/>
    </xf>
    <xf numFmtId="0" fontId="47" fillId="2" borderId="0" xfId="1"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48" fillId="4" borderId="0" xfId="0" applyFont="1" applyFill="1" applyBorder="1" applyAlignment="1" applyProtection="1">
      <alignment horizontal="center" vertical="center"/>
    </xf>
    <xf numFmtId="0" fontId="21" fillId="2" borderId="0" xfId="0" applyFont="1" applyFill="1" applyBorder="1" applyAlignment="1" applyProtection="1">
      <alignment vertical="top"/>
    </xf>
    <xf numFmtId="164" fontId="21" fillId="2" borderId="0" xfId="0" applyNumberFormat="1" applyFont="1" applyFill="1" applyBorder="1" applyAlignment="1" applyProtection="1">
      <alignment vertical="top"/>
    </xf>
    <xf numFmtId="0" fontId="9" fillId="4" borderId="0" xfId="0" applyFont="1" applyFill="1" applyBorder="1" applyAlignment="1" applyProtection="1">
      <alignment vertical="top"/>
    </xf>
    <xf numFmtId="0" fontId="21" fillId="4" borderId="0" xfId="0" applyFont="1" applyFill="1" applyBorder="1" applyAlignment="1" applyProtection="1">
      <alignment vertical="top"/>
    </xf>
    <xf numFmtId="164" fontId="21" fillId="4" borderId="0" xfId="0" applyNumberFormat="1" applyFont="1" applyFill="1" applyBorder="1" applyAlignment="1" applyProtection="1">
      <alignment vertical="top"/>
    </xf>
    <xf numFmtId="0" fontId="21" fillId="4" borderId="0" xfId="0" applyFont="1" applyFill="1" applyBorder="1" applyAlignment="1" applyProtection="1">
      <alignment horizontal="left" vertical="top"/>
    </xf>
    <xf numFmtId="0" fontId="0" fillId="4" borderId="0" xfId="0" applyFill="1" applyBorder="1" applyAlignment="1">
      <alignment horizontal="left"/>
    </xf>
    <xf numFmtId="0" fontId="10" fillId="4" borderId="0" xfId="0" applyFont="1" applyFill="1" applyBorder="1" applyAlignment="1" applyProtection="1">
      <alignment horizontal="left"/>
    </xf>
    <xf numFmtId="0" fontId="0" fillId="4" borderId="0" xfId="0" applyFill="1" applyBorder="1" applyAlignment="1" applyProtection="1"/>
    <xf numFmtId="0" fontId="0" fillId="4" borderId="0" xfId="0" applyFill="1" applyBorder="1" applyAlignment="1" applyProtection="1">
      <alignment horizontal="left" vertical="center"/>
    </xf>
    <xf numFmtId="0" fontId="22" fillId="4" borderId="1" xfId="0" applyFont="1" applyFill="1" applyBorder="1" applyAlignment="1" applyProtection="1">
      <alignment horizontal="left" vertical="top" wrapText="1" indent="1"/>
    </xf>
    <xf numFmtId="0" fontId="22" fillId="4" borderId="0" xfId="0" applyFont="1" applyFill="1" applyBorder="1" applyAlignment="1" applyProtection="1">
      <alignment vertical="center"/>
      <protection locked="0"/>
    </xf>
    <xf numFmtId="0" fontId="0" fillId="4" borderId="0" xfId="0" applyFill="1" applyBorder="1" applyAlignment="1">
      <alignment horizontal="left" indent="1"/>
    </xf>
    <xf numFmtId="0" fontId="7" fillId="3" borderId="37" xfId="0" applyFont="1" applyFill="1" applyBorder="1" applyAlignment="1">
      <alignment vertical="top" wrapText="1"/>
    </xf>
    <xf numFmtId="0" fontId="7" fillId="3" borderId="6" xfId="0" applyFont="1" applyFill="1" applyBorder="1" applyAlignment="1">
      <alignment vertical="top" wrapText="1"/>
    </xf>
    <xf numFmtId="0" fontId="7" fillId="3" borderId="38" xfId="0" applyFont="1" applyFill="1" applyBorder="1" applyAlignment="1">
      <alignment vertical="top" wrapText="1"/>
    </xf>
    <xf numFmtId="0" fontId="7" fillId="3" borderId="39" xfId="0" applyFont="1" applyFill="1" applyBorder="1" applyAlignment="1">
      <alignment vertical="top" wrapText="1"/>
    </xf>
    <xf numFmtId="0" fontId="51" fillId="7" borderId="17" xfId="0" applyFont="1" applyFill="1" applyBorder="1" applyAlignment="1" applyProtection="1">
      <alignment horizontal="left" vertical="top" wrapText="1"/>
    </xf>
    <xf numFmtId="0" fontId="51" fillId="7" borderId="18" xfId="0" applyFont="1" applyFill="1" applyBorder="1" applyAlignment="1" applyProtection="1">
      <alignment horizontal="left" vertical="top" wrapText="1"/>
    </xf>
    <xf numFmtId="0" fontId="51" fillId="7" borderId="19" xfId="0" applyFont="1" applyFill="1" applyBorder="1" applyAlignment="1" applyProtection="1">
      <alignment horizontal="left" vertical="top" wrapText="1"/>
    </xf>
    <xf numFmtId="0" fontId="31" fillId="7" borderId="17" xfId="0" applyFont="1" applyFill="1" applyBorder="1" applyAlignment="1" applyProtection="1">
      <alignment horizontal="left" vertical="top" wrapText="1"/>
    </xf>
    <xf numFmtId="0" fontId="31" fillId="7" borderId="18" xfId="0" applyFont="1" applyFill="1" applyBorder="1" applyAlignment="1" applyProtection="1">
      <alignment horizontal="left" vertical="top" wrapText="1"/>
    </xf>
    <xf numFmtId="0" fontId="31" fillId="7" borderId="19" xfId="0" applyFont="1" applyFill="1" applyBorder="1" applyAlignment="1" applyProtection="1">
      <alignment horizontal="left" vertical="top" wrapText="1"/>
    </xf>
    <xf numFmtId="0" fontId="6" fillId="4" borderId="0" xfId="0" applyFont="1" applyFill="1" applyBorder="1" applyAlignment="1">
      <alignment horizontal="left"/>
    </xf>
    <xf numFmtId="0" fontId="10" fillId="4" borderId="0" xfId="0" applyFont="1" applyFill="1" applyBorder="1" applyAlignment="1">
      <alignment horizontal="left"/>
    </xf>
    <xf numFmtId="0" fontId="11" fillId="4" borderId="0" xfId="0" applyFont="1" applyFill="1" applyBorder="1" applyAlignment="1">
      <alignment vertical="top" wrapText="1"/>
    </xf>
    <xf numFmtId="0" fontId="5" fillId="4" borderId="1" xfId="0" applyFont="1" applyFill="1" applyBorder="1" applyAlignment="1">
      <alignment horizontal="left" vertical="top" wrapText="1" indent="1"/>
    </xf>
    <xf numFmtId="0" fontId="5" fillId="4" borderId="1" xfId="0" applyFont="1" applyFill="1" applyBorder="1" applyAlignment="1" applyProtection="1">
      <alignment horizontal="left" vertical="top" wrapText="1" indent="1"/>
    </xf>
    <xf numFmtId="0" fontId="0" fillId="4" borderId="0" xfId="0" applyFill="1" applyBorder="1" applyAlignment="1"/>
    <xf numFmtId="0" fontId="7" fillId="8" borderId="37" xfId="0" applyFont="1" applyFill="1" applyBorder="1" applyAlignment="1">
      <alignment vertical="top" wrapText="1"/>
    </xf>
    <xf numFmtId="0" fontId="21" fillId="8" borderId="37" xfId="0" applyFont="1" applyFill="1" applyBorder="1" applyAlignment="1" applyProtection="1">
      <alignment vertical="top" wrapText="1"/>
    </xf>
    <xf numFmtId="0" fontId="21" fillId="8" borderId="6" xfId="0" applyFont="1" applyFill="1" applyBorder="1" applyAlignment="1" applyProtection="1">
      <alignment vertical="top" wrapText="1"/>
    </xf>
    <xf numFmtId="0" fontId="21" fillId="8" borderId="39" xfId="0" applyFont="1" applyFill="1" applyBorder="1" applyAlignment="1" applyProtection="1">
      <alignment vertical="top" wrapText="1"/>
    </xf>
    <xf numFmtId="0" fontId="21" fillId="8" borderId="7" xfId="0" applyFont="1" applyFill="1" applyBorder="1" applyAlignment="1" applyProtection="1">
      <alignment vertical="top" wrapText="1"/>
    </xf>
    <xf numFmtId="0" fontId="21" fillId="8" borderId="9" xfId="0" applyFont="1" applyFill="1" applyBorder="1" applyAlignment="1" applyProtection="1">
      <alignment vertical="top" wrapText="1"/>
    </xf>
    <xf numFmtId="0" fontId="21" fillId="8" borderId="13" xfId="0" applyFont="1" applyFill="1" applyBorder="1" applyAlignment="1" applyProtection="1">
      <alignment vertical="top" wrapText="1"/>
    </xf>
    <xf numFmtId="0" fontId="21" fillId="8" borderId="7" xfId="0" applyFont="1" applyFill="1" applyBorder="1" applyAlignment="1" applyProtection="1"/>
    <xf numFmtId="0" fontId="21" fillId="8" borderId="9" xfId="0" applyFont="1" applyFill="1" applyBorder="1" applyAlignment="1" applyProtection="1"/>
    <xf numFmtId="0" fontId="21" fillId="8" borderId="13" xfId="0" applyFont="1" applyFill="1" applyBorder="1" applyAlignment="1" applyProtection="1"/>
    <xf numFmtId="0" fontId="7" fillId="8" borderId="7" xfId="0" applyFont="1" applyFill="1" applyBorder="1" applyAlignment="1">
      <alignment vertical="top" wrapText="1"/>
    </xf>
    <xf numFmtId="0" fontId="7" fillId="8" borderId="9" xfId="0" applyFont="1" applyFill="1" applyBorder="1" applyAlignment="1">
      <alignment vertical="top" wrapText="1"/>
    </xf>
    <xf numFmtId="0" fontId="7" fillId="8" borderId="8" xfId="0" applyFont="1" applyFill="1" applyBorder="1" applyAlignment="1">
      <alignment vertical="top" wrapText="1"/>
    </xf>
    <xf numFmtId="0" fontId="7" fillId="8" borderId="7" xfId="0" applyFont="1" applyFill="1" applyBorder="1" applyAlignment="1"/>
    <xf numFmtId="0" fontId="7" fillId="8" borderId="9" xfId="0" applyFont="1" applyFill="1" applyBorder="1" applyAlignment="1"/>
    <xf numFmtId="0" fontId="7" fillId="8" borderId="8" xfId="0" applyFont="1" applyFill="1" applyBorder="1" applyAlignment="1"/>
    <xf numFmtId="0" fontId="1" fillId="4" borderId="0" xfId="0" applyFont="1" applyFill="1" applyBorder="1" applyAlignment="1" applyProtection="1">
      <alignment horizontal="left"/>
    </xf>
    <xf numFmtId="14" fontId="22" fillId="6" borderId="7" xfId="0" applyNumberFormat="1" applyFont="1" applyFill="1" applyBorder="1" applyAlignment="1" applyProtection="1">
      <alignment vertical="center"/>
      <protection locked="0"/>
    </xf>
    <xf numFmtId="0" fontId="16" fillId="4" borderId="0" xfId="0" applyFont="1" applyFill="1" applyBorder="1" applyAlignment="1" applyProtection="1">
      <alignment vertical="center" wrapText="1"/>
    </xf>
    <xf numFmtId="0" fontId="1" fillId="5" borderId="0" xfId="0" applyFont="1" applyFill="1" applyBorder="1" applyAlignment="1" applyProtection="1">
      <alignment horizontal="left"/>
    </xf>
    <xf numFmtId="0" fontId="3" fillId="4" borderId="0" xfId="1" applyNumberFormat="1" applyFont="1" applyFill="1" applyBorder="1" applyAlignment="1" applyProtection="1">
      <alignment vertical="top"/>
    </xf>
    <xf numFmtId="0" fontId="5" fillId="4" borderId="0" xfId="0" applyFont="1" applyFill="1" applyBorder="1" applyAlignment="1">
      <alignment horizontal="left"/>
    </xf>
    <xf numFmtId="0" fontId="16" fillId="4" borderId="0" xfId="0" applyFont="1" applyFill="1" applyBorder="1" applyAlignment="1" applyProtection="1">
      <alignment horizontal="center" vertical="center" wrapText="1"/>
    </xf>
    <xf numFmtId="0" fontId="5" fillId="5" borderId="0" xfId="0" applyFont="1" applyFill="1" applyBorder="1" applyAlignment="1"/>
    <xf numFmtId="0" fontId="5" fillId="5" borderId="0" xfId="0" applyFont="1" applyFill="1" applyBorder="1" applyAlignment="1">
      <alignment horizontal="left"/>
    </xf>
    <xf numFmtId="0" fontId="52" fillId="5" borderId="0" xfId="0" applyFont="1" applyFill="1" applyBorder="1" applyAlignment="1">
      <alignment horizontal="left"/>
    </xf>
    <xf numFmtId="0" fontId="1" fillId="4" borderId="0" xfId="0" applyFont="1" applyFill="1" applyBorder="1" applyAlignment="1">
      <alignment horizontal="left"/>
    </xf>
    <xf numFmtId="0" fontId="16" fillId="4" borderId="0" xfId="0" applyFont="1" applyFill="1" applyBorder="1" applyAlignment="1" applyProtection="1">
      <alignment horizontal="center" vertical="center"/>
    </xf>
    <xf numFmtId="0" fontId="3" fillId="0" borderId="0" xfId="1" applyNumberFormat="1" applyFont="1" applyFill="1" applyBorder="1" applyAlignment="1" applyProtection="1">
      <alignment vertical="top"/>
    </xf>
    <xf numFmtId="0" fontId="16" fillId="4" borderId="0" xfId="0" applyFont="1" applyFill="1" applyBorder="1" applyAlignment="1" applyProtection="1">
      <alignment vertical="center"/>
    </xf>
    <xf numFmtId="0" fontId="16" fillId="4" borderId="0" xfId="0" applyFont="1" applyFill="1" applyBorder="1" applyAlignment="1" applyProtection="1">
      <alignment horizontal="left"/>
    </xf>
    <xf numFmtId="0" fontId="23" fillId="5" borderId="0" xfId="0" applyFont="1" applyFill="1" applyAlignment="1" applyProtection="1">
      <alignment horizontal="left" vertical="top"/>
    </xf>
    <xf numFmtId="0" fontId="23" fillId="5" borderId="0" xfId="0" applyFont="1" applyFill="1" applyAlignment="1" applyProtection="1">
      <alignment horizontal="left" vertical="top" wrapText="1"/>
    </xf>
    <xf numFmtId="0" fontId="1" fillId="5" borderId="0" xfId="0" applyFont="1" applyFill="1" applyAlignment="1" applyProtection="1">
      <alignment horizontal="left" vertical="top" wrapText="1"/>
    </xf>
    <xf numFmtId="0" fontId="16" fillId="5" borderId="0" xfId="0" applyFont="1" applyFill="1" applyBorder="1" applyAlignment="1" applyProtection="1">
      <alignment horizontal="center" vertical="center"/>
    </xf>
    <xf numFmtId="0" fontId="5" fillId="5" borderId="0" xfId="0" applyFont="1" applyFill="1" applyBorder="1" applyAlignment="1" applyProtection="1">
      <alignment horizontal="left"/>
    </xf>
    <xf numFmtId="0" fontId="16" fillId="5" borderId="0" xfId="0" applyFont="1" applyFill="1" applyBorder="1" applyAlignment="1" applyProtection="1">
      <alignment horizontal="left"/>
    </xf>
    <xf numFmtId="0" fontId="22" fillId="4" borderId="7" xfId="0" applyFont="1" applyFill="1" applyBorder="1" applyAlignment="1" applyProtection="1">
      <alignment vertical="center"/>
    </xf>
    <xf numFmtId="0" fontId="22" fillId="4" borderId="9" xfId="0" applyFont="1" applyFill="1" applyBorder="1" applyAlignment="1" applyProtection="1">
      <alignment vertical="center"/>
    </xf>
    <xf numFmtId="0" fontId="22" fillId="4" borderId="13" xfId="0" applyFont="1" applyFill="1" applyBorder="1" applyAlignment="1" applyProtection="1">
      <alignment vertical="center"/>
    </xf>
    <xf numFmtId="0" fontId="35" fillId="6" borderId="6" xfId="0" applyFont="1" applyFill="1" applyBorder="1" applyAlignment="1" applyProtection="1">
      <alignment horizontal="left" vertical="top"/>
      <protection locked="0"/>
    </xf>
    <xf numFmtId="0" fontId="35" fillId="6" borderId="9" xfId="0" applyFont="1" applyFill="1" applyBorder="1" applyAlignment="1" applyProtection="1">
      <alignment horizontal="left" vertical="top"/>
      <protection locked="0"/>
    </xf>
    <xf numFmtId="14" fontId="35" fillId="6" borderId="9" xfId="0" applyNumberFormat="1" applyFont="1" applyFill="1" applyBorder="1" applyAlignment="1" applyProtection="1">
      <alignment horizontal="left" vertical="top"/>
      <protection locked="0"/>
    </xf>
    <xf numFmtId="0" fontId="22" fillId="4" borderId="9" xfId="0" applyFont="1" applyFill="1" applyBorder="1" applyAlignment="1" applyProtection="1">
      <alignment vertical="center" wrapText="1"/>
    </xf>
    <xf numFmtId="0" fontId="22" fillId="4" borderId="13" xfId="0" applyFont="1" applyFill="1" applyBorder="1" applyAlignment="1" applyProtection="1">
      <alignment vertical="center" wrapText="1"/>
    </xf>
    <xf numFmtId="0" fontId="35" fillId="6" borderId="6" xfId="0" applyFont="1" applyFill="1" applyBorder="1" applyAlignment="1" applyProtection="1">
      <alignment vertical="top" wrapText="1"/>
    </xf>
    <xf numFmtId="0" fontId="35" fillId="6" borderId="9" xfId="0" applyFont="1" applyFill="1" applyBorder="1" applyAlignment="1" applyProtection="1">
      <alignment vertical="top" wrapText="1"/>
    </xf>
    <xf numFmtId="0" fontId="22" fillId="6" borderId="14" xfId="0" applyFont="1" applyFill="1" applyBorder="1" applyAlignment="1" applyProtection="1">
      <alignment vertical="center"/>
    </xf>
    <xf numFmtId="0" fontId="22" fillId="6" borderId="15" xfId="0" applyFont="1" applyFill="1" applyBorder="1" applyAlignment="1" applyProtection="1">
      <alignment vertical="center"/>
    </xf>
    <xf numFmtId="0" fontId="22" fillId="4" borderId="6" xfId="0" applyFont="1" applyFill="1" applyBorder="1" applyAlignment="1" applyProtection="1">
      <alignment vertical="center"/>
    </xf>
    <xf numFmtId="0" fontId="5" fillId="4" borderId="0" xfId="0" applyFont="1" applyFill="1" applyBorder="1" applyAlignment="1" applyProtection="1">
      <alignment horizontal="left" vertical="center" wrapText="1" indent="1"/>
    </xf>
    <xf numFmtId="0" fontId="22" fillId="4" borderId="0" xfId="0" applyFont="1" applyFill="1" applyBorder="1" applyAlignment="1" applyProtection="1">
      <alignment vertical="center"/>
    </xf>
    <xf numFmtId="0" fontId="22" fillId="6" borderId="14" xfId="0" applyFont="1" applyFill="1" applyBorder="1" applyAlignment="1" applyProtection="1">
      <alignment vertical="center" wrapText="1"/>
    </xf>
    <xf numFmtId="0" fontId="22" fillId="6" borderId="15" xfId="0" applyFont="1" applyFill="1" applyBorder="1" applyAlignment="1" applyProtection="1">
      <alignment vertical="center" wrapText="1"/>
    </xf>
    <xf numFmtId="0" fontId="22" fillId="6" borderId="9" xfId="0" applyFont="1" applyFill="1" applyBorder="1" applyAlignment="1" applyProtection="1">
      <alignment vertical="center" wrapText="1"/>
    </xf>
    <xf numFmtId="0" fontId="22" fillId="6" borderId="13" xfId="0" applyFont="1" applyFill="1" applyBorder="1" applyAlignment="1" applyProtection="1">
      <alignment vertical="center" wrapText="1"/>
    </xf>
    <xf numFmtId="0" fontId="26" fillId="4" borderId="0" xfId="0" applyFont="1" applyFill="1" applyBorder="1" applyAlignment="1" applyProtection="1">
      <alignment horizontal="left" vertical="center" wrapText="1" indent="1"/>
    </xf>
    <xf numFmtId="0" fontId="37" fillId="6" borderId="40" xfId="0" applyFont="1" applyFill="1" applyBorder="1" applyAlignment="1" applyProtection="1">
      <alignment horizontal="left" vertical="top"/>
      <protection locked="0"/>
    </xf>
    <xf numFmtId="0" fontId="37" fillId="4" borderId="0" xfId="0" applyFont="1" applyFill="1" applyBorder="1" applyAlignment="1" applyProtection="1">
      <alignment horizontal="left" vertical="top"/>
    </xf>
    <xf numFmtId="0" fontId="34" fillId="2" borderId="0" xfId="0" applyFont="1" applyFill="1" applyAlignment="1" applyProtection="1">
      <alignment vertical="center" wrapText="1"/>
      <protection locked="0"/>
    </xf>
    <xf numFmtId="0" fontId="22" fillId="6" borderId="10" xfId="0" applyFont="1" applyFill="1" applyBorder="1" applyAlignment="1" applyProtection="1">
      <alignment horizontal="left" vertical="top"/>
      <protection locked="0"/>
    </xf>
    <xf numFmtId="0" fontId="22" fillId="6" borderId="11" xfId="0" applyFont="1" applyFill="1" applyBorder="1" applyAlignment="1" applyProtection="1">
      <alignment horizontal="left" vertical="top"/>
      <protection locked="0"/>
    </xf>
    <xf numFmtId="0" fontId="22" fillId="6" borderId="12" xfId="0" applyFont="1" applyFill="1" applyBorder="1" applyAlignment="1" applyProtection="1">
      <alignment horizontal="left" vertical="top"/>
      <protection locked="0"/>
    </xf>
    <xf numFmtId="0" fontId="22" fillId="6" borderId="10" xfId="0" applyFont="1" applyFill="1" applyBorder="1" applyAlignment="1" applyProtection="1">
      <alignment horizontal="left" vertical="top" wrapText="1"/>
      <protection locked="0"/>
    </xf>
    <xf numFmtId="0" fontId="22" fillId="6" borderId="11" xfId="0" applyFont="1" applyFill="1" applyBorder="1" applyAlignment="1" applyProtection="1">
      <alignment horizontal="left" vertical="top" wrapText="1"/>
      <protection locked="0"/>
    </xf>
    <xf numFmtId="0" fontId="22" fillId="6" borderId="12" xfId="0" applyFont="1" applyFill="1" applyBorder="1" applyAlignment="1" applyProtection="1">
      <alignment horizontal="left" vertical="top" wrapText="1"/>
      <protection locked="0"/>
    </xf>
    <xf numFmtId="0" fontId="22" fillId="6" borderId="7" xfId="0" applyFont="1" applyFill="1" applyBorder="1" applyAlignment="1" applyProtection="1">
      <alignment horizontal="left" vertical="top" wrapText="1"/>
      <protection locked="0"/>
    </xf>
    <xf numFmtId="0" fontId="22" fillId="6" borderId="9" xfId="0" applyFont="1" applyFill="1" applyBorder="1" applyAlignment="1" applyProtection="1">
      <alignment horizontal="left" vertical="top" wrapText="1"/>
      <protection locked="0"/>
    </xf>
    <xf numFmtId="0" fontId="22" fillId="6" borderId="8" xfId="0" applyFont="1" applyFill="1" applyBorder="1" applyAlignment="1" applyProtection="1">
      <alignment horizontal="left" vertical="top" wrapText="1"/>
      <protection locked="0"/>
    </xf>
  </cellXfs>
  <cellStyles count="4">
    <cellStyle name="Hyperlink" xfId="1" builtinId="8"/>
    <cellStyle name="Normal" xfId="0" builtinId="0"/>
    <cellStyle name="Normal 2" xfId="2"/>
    <cellStyle name="Normal 3" xfId="3"/>
  </cellStyles>
  <dxfs count="7">
    <dxf>
      <font>
        <color rgb="FF002060"/>
      </font>
    </dxf>
    <dxf>
      <font>
        <color rgb="FFC00000"/>
      </font>
    </dxf>
    <dxf>
      <font>
        <strike/>
        <color auto="1"/>
      </font>
      <fill>
        <patternFill patternType="solid">
          <fgColor auto="1"/>
          <bgColor theme="0"/>
        </patternFill>
      </fill>
    </dxf>
    <dxf>
      <font>
        <strike/>
      </font>
    </dxf>
    <dxf>
      <font>
        <b/>
        <i val="0"/>
        <color rgb="FFC00000"/>
        <name val="Cambria"/>
        <scheme val="none"/>
      </font>
      <fill>
        <patternFill patternType="none">
          <bgColor indexed="65"/>
        </patternFill>
      </fill>
    </dxf>
    <dxf>
      <font>
        <b/>
        <i val="0"/>
        <color rgb="FF002060"/>
        <name val="Cambria"/>
        <scheme val="none"/>
      </font>
      <fill>
        <patternFill patternType="none">
          <fgColor indexed="64"/>
          <bgColor indexed="65"/>
        </patternFill>
      </fill>
    </dxf>
    <dxf>
      <font>
        <b/>
        <i val="0"/>
        <color theme="0"/>
      </font>
      <fill>
        <patternFill>
          <bgColor rgb="FF193A67"/>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EBF7FF"/>
      <color rgb="FFCCECFF"/>
      <color rgb="FFC0C0C0"/>
      <color rgb="FF193A67"/>
      <color rgb="FF002060"/>
      <color rgb="FFBFBFBF"/>
      <color rgb="FFF2F2F2"/>
      <color rgb="FF0000FF"/>
      <color rgb="FF3333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157370</xdr:colOff>
      <xdr:row>0</xdr:row>
      <xdr:rowOff>157370</xdr:rowOff>
    </xdr:from>
    <xdr:to>
      <xdr:col>2</xdr:col>
      <xdr:colOff>1092308</xdr:colOff>
      <xdr:row>2</xdr:row>
      <xdr:rowOff>172279</xdr:rowOff>
    </xdr:to>
    <xdr:pic>
      <xdr:nvPicPr>
        <xdr:cNvPr id="2" name="Picture 1" descr="This is an image of the U.S. Food And Drug Administration symbol abbreviated as FDA. The color is blue." title="FDAblue"/>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7370" y="157370"/>
          <a:ext cx="1680373" cy="6858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da.gov/Food/GuidanceRegulation/RetailFoodProtection/ProgramStandards/ucm245409.htm"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53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fda.gov/downloads/Food/GuidanceRegulation/RetailFoodProtection/ProgramStandards/UCM372416.pdf" TargetMode="External"/><Relationship Id="rId1" Type="http://schemas.openxmlformats.org/officeDocument/2006/relationships/hyperlink" Target="http://www.fda.gov/downloads/Food/GuidanceRegulation/RetailFoodProtection/ProgramStandards/UCM372426.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da.gov/downloads/Food/GuidanceRegulation/RetailFoodProtection/ProgramStandards/UCM372482.pdf" TargetMode="External"/><Relationship Id="rId1" Type="http://schemas.openxmlformats.org/officeDocument/2006/relationships/hyperlink" Target="http://www.fda.gov/downloads/Food/GuidanceRegulation/RetailFoodProtection/ProgramStandards/UCM372483.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495.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499.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504.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511.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523.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da.gov/downloads/Food/GuidanceRegulation/RetailFoodProtection/ProgramStandards/UCM372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U125"/>
  <sheetViews>
    <sheetView workbookViewId="0">
      <selection activeCell="C19" sqref="C19"/>
    </sheetView>
  </sheetViews>
  <sheetFormatPr defaultColWidth="9.140625" defaultRowHeight="15" x14ac:dyDescent="0.2"/>
  <cols>
    <col min="1" max="1" width="6.140625" style="44" customWidth="1"/>
    <col min="2" max="2" width="5.140625" style="44" bestFit="1" customWidth="1"/>
    <col min="3" max="3" width="50.7109375" style="44" customWidth="1"/>
    <col min="4" max="4" width="15.42578125" style="44" customWidth="1"/>
    <col min="5" max="20" width="3.42578125" style="44" customWidth="1"/>
    <col min="21" max="21" width="3.7109375" style="44" hidden="1" customWidth="1"/>
    <col min="22" max="35" width="3.7109375" style="44" customWidth="1"/>
    <col min="36" max="16384" width="9.140625" style="44"/>
  </cols>
  <sheetData>
    <row r="1" spans="1:21" ht="35.1" customHeight="1" x14ac:dyDescent="0.2">
      <c r="A1" s="239"/>
      <c r="B1" s="66"/>
      <c r="C1" s="110"/>
      <c r="D1" s="111" t="s">
        <v>264</v>
      </c>
      <c r="E1" s="67"/>
      <c r="F1" s="67"/>
      <c r="G1" s="67"/>
      <c r="H1" s="67"/>
      <c r="I1" s="67"/>
      <c r="J1" s="67"/>
      <c r="K1" s="67"/>
      <c r="L1" s="67"/>
      <c r="M1" s="67"/>
      <c r="N1" s="67"/>
      <c r="O1" s="67"/>
      <c r="P1" s="67"/>
      <c r="Q1" s="67"/>
      <c r="R1" s="67"/>
      <c r="S1" s="67"/>
      <c r="T1" s="67"/>
      <c r="U1" s="44">
        <v>1</v>
      </c>
    </row>
    <row r="2" spans="1:21" ht="18" customHeight="1" x14ac:dyDescent="0.2">
      <c r="A2" s="66"/>
      <c r="B2" s="66"/>
      <c r="C2" s="110"/>
      <c r="D2" s="112" t="s">
        <v>265</v>
      </c>
      <c r="E2" s="67"/>
      <c r="F2" s="67"/>
      <c r="G2" s="67"/>
      <c r="H2" s="67"/>
      <c r="I2" s="67"/>
      <c r="J2" s="67"/>
      <c r="K2" s="67"/>
      <c r="L2" s="67"/>
      <c r="M2" s="67"/>
      <c r="N2" s="67"/>
      <c r="O2" s="67"/>
      <c r="P2" s="67"/>
      <c r="Q2" s="67"/>
      <c r="R2" s="67"/>
      <c r="S2" s="67"/>
      <c r="T2" s="67"/>
      <c r="U2" s="44">
        <v>2</v>
      </c>
    </row>
    <row r="3" spans="1:21" ht="18" customHeight="1" x14ac:dyDescent="0.2">
      <c r="A3" s="59"/>
      <c r="B3" s="97"/>
      <c r="C3" s="64" t="s">
        <v>309</v>
      </c>
      <c r="D3" s="220" t="s">
        <v>495</v>
      </c>
      <c r="E3" s="225"/>
      <c r="F3" s="225"/>
      <c r="G3" s="225"/>
      <c r="H3" s="225"/>
      <c r="I3" s="225"/>
      <c r="J3" s="225"/>
      <c r="K3" s="225"/>
      <c r="L3" s="225"/>
      <c r="M3" s="225"/>
      <c r="N3" s="225"/>
      <c r="O3" s="225"/>
      <c r="P3" s="225"/>
      <c r="Q3" s="225"/>
      <c r="R3" s="225"/>
      <c r="S3" s="60"/>
      <c r="T3" s="61"/>
      <c r="U3" s="44">
        <v>3</v>
      </c>
    </row>
    <row r="4" spans="1:21" ht="18" customHeight="1" x14ac:dyDescent="0.2">
      <c r="A4" s="45"/>
      <c r="B4" s="98"/>
      <c r="C4" s="63" t="s">
        <v>37</v>
      </c>
      <c r="D4" s="221" t="s">
        <v>438</v>
      </c>
      <c r="E4" s="226"/>
      <c r="F4" s="226"/>
      <c r="G4" s="226"/>
      <c r="H4" s="226"/>
      <c r="I4" s="226"/>
      <c r="J4" s="226"/>
      <c r="K4" s="226"/>
      <c r="L4" s="226"/>
      <c r="M4" s="226"/>
      <c r="N4" s="226"/>
      <c r="O4" s="226"/>
      <c r="P4" s="226"/>
      <c r="Q4" s="226"/>
      <c r="R4" s="226"/>
      <c r="S4" s="60"/>
      <c r="T4" s="61"/>
      <c r="U4" s="44">
        <v>4</v>
      </c>
    </row>
    <row r="5" spans="1:21" ht="18" customHeight="1" x14ac:dyDescent="0.2">
      <c r="A5" s="45"/>
      <c r="B5" s="64"/>
      <c r="C5" s="63" t="s">
        <v>38</v>
      </c>
      <c r="D5" s="222">
        <v>42860</v>
      </c>
      <c r="E5" s="226"/>
      <c r="F5" s="226"/>
      <c r="G5" s="226"/>
      <c r="H5" s="226"/>
      <c r="I5" s="226"/>
      <c r="J5" s="226"/>
      <c r="K5" s="226"/>
      <c r="L5" s="226"/>
      <c r="M5" s="226"/>
      <c r="N5" s="226"/>
      <c r="O5" s="226"/>
      <c r="P5" s="226"/>
      <c r="Q5" s="226"/>
      <c r="R5" s="226"/>
      <c r="S5" s="60"/>
      <c r="T5" s="61"/>
      <c r="U5" s="44">
        <v>5</v>
      </c>
    </row>
    <row r="6" spans="1:21" ht="18" customHeight="1" x14ac:dyDescent="0.2">
      <c r="A6" s="45"/>
      <c r="B6" s="64"/>
      <c r="C6" s="64" t="s">
        <v>101</v>
      </c>
      <c r="D6" s="238">
        <v>2015</v>
      </c>
      <c r="E6" s="100"/>
      <c r="F6" s="100"/>
      <c r="G6" s="100"/>
      <c r="H6" s="100"/>
      <c r="I6" s="100"/>
      <c r="J6" s="100"/>
      <c r="K6" s="100"/>
      <c r="L6" s="100"/>
      <c r="M6" s="100"/>
      <c r="N6" s="100"/>
      <c r="O6" s="100"/>
      <c r="P6" s="100"/>
      <c r="Q6" s="100"/>
      <c r="R6" s="100"/>
      <c r="S6" s="60"/>
      <c r="T6" s="61"/>
      <c r="U6" s="44">
        <v>6</v>
      </c>
    </row>
    <row r="7" spans="1:21" ht="18" customHeight="1" x14ac:dyDescent="0.2">
      <c r="A7" s="45"/>
      <c r="B7" s="64"/>
      <c r="C7" s="64" t="s">
        <v>221</v>
      </c>
      <c r="D7" s="237">
        <v>1</v>
      </c>
      <c r="E7" s="73"/>
      <c r="F7" s="73"/>
      <c r="G7" s="73"/>
      <c r="H7" s="73"/>
      <c r="I7" s="73"/>
      <c r="J7" s="73"/>
      <c r="K7" s="73"/>
      <c r="L7" s="73"/>
      <c r="M7" s="73"/>
      <c r="N7" s="73"/>
      <c r="O7" s="73"/>
      <c r="P7" s="73"/>
      <c r="Q7" s="73"/>
      <c r="R7" s="73"/>
      <c r="S7" s="60"/>
      <c r="T7" s="61"/>
      <c r="U7" s="44">
        <v>7</v>
      </c>
    </row>
    <row r="8" spans="1:21" ht="24.95" customHeight="1" x14ac:dyDescent="0.25">
      <c r="A8" s="140" t="s">
        <v>310</v>
      </c>
      <c r="B8" s="57"/>
      <c r="C8" s="69"/>
      <c r="D8" s="68"/>
      <c r="E8" s="68"/>
      <c r="F8" s="68"/>
      <c r="G8" s="68"/>
      <c r="H8" s="68"/>
      <c r="I8" s="68"/>
      <c r="J8" s="68"/>
      <c r="K8" s="68"/>
      <c r="L8" s="68"/>
      <c r="M8" s="68"/>
      <c r="N8" s="68"/>
      <c r="O8" s="68"/>
      <c r="P8" s="68"/>
      <c r="Q8" s="68"/>
      <c r="R8" s="68"/>
      <c r="S8" s="46"/>
      <c r="T8" s="47"/>
      <c r="U8" s="44">
        <v>8</v>
      </c>
    </row>
    <row r="9" spans="1:21" ht="15.95" customHeight="1" x14ac:dyDescent="0.2">
      <c r="A9" s="114" t="s">
        <v>270</v>
      </c>
      <c r="B9" s="113" t="s">
        <v>266</v>
      </c>
      <c r="C9" s="72" t="s">
        <v>267</v>
      </c>
      <c r="D9" s="62" t="s">
        <v>268</v>
      </c>
      <c r="E9" s="71" t="s">
        <v>269</v>
      </c>
      <c r="F9" s="70"/>
      <c r="G9" s="70"/>
      <c r="H9" s="70"/>
      <c r="I9" s="70"/>
      <c r="J9" s="70"/>
      <c r="K9" s="70"/>
      <c r="L9" s="70"/>
      <c r="M9" s="70"/>
      <c r="N9" s="70"/>
      <c r="O9" s="70"/>
      <c r="P9" s="70"/>
      <c r="Q9" s="70"/>
      <c r="R9" s="70"/>
      <c r="S9" s="70"/>
      <c r="T9" s="72"/>
      <c r="U9" s="44">
        <v>9</v>
      </c>
    </row>
    <row r="10" spans="1:21" s="48" customFormat="1" ht="15.95" customHeight="1" x14ac:dyDescent="0.2">
      <c r="A10" s="118" t="str">
        <f>IF(D10="Fully Met","YES","NO")</f>
        <v>NO</v>
      </c>
      <c r="B10" s="119">
        <v>1</v>
      </c>
      <c r="C10" s="124" t="str">
        <f>HYPERLINK("#'Standard 1'!A1","REGULATORY FOUNDATION")</f>
        <v>REGULATORY FOUNDATION</v>
      </c>
      <c r="D10" s="115" t="str">
        <f>IF('Standard 1'!J35=0,"No elements met",IF('Standard 1'!J35='Standard 1'!J38,"Fully Met",TEXT(('Standard 1'!J35/'Standard 1'!J38)*100,"##0.0")&amp;"% met"))</f>
        <v>71.4% met</v>
      </c>
      <c r="E10" s="125" t="str">
        <f>IF('Standard 1'!H39&lt;&gt;"",HYPERLINK("#'Standard 1'!C39","1a"),HYPERLINK("#'Standard 1'!C39","1a "))</f>
        <v xml:space="preserve">1a </v>
      </c>
      <c r="F10" s="126" t="str">
        <f>IF('Standard 1'!H40&lt;&gt;"",HYPERLINK("#'Standard 1'!C40","1b"),HYPERLINK("#'Standard 1'!C40","1b "))</f>
        <v xml:space="preserve">1b </v>
      </c>
      <c r="G10" s="127" t="str">
        <f>IF('Standard 1'!H41&lt;&gt;"",HYPERLINK("#'Standard 1'!C41","1c"),HYPERLINK("#'Standard 1'!C41","1c "))</f>
        <v xml:space="preserve">1c </v>
      </c>
      <c r="H10" s="127" t="str">
        <f>IF('Standard 1'!H43&lt;&gt;"",HYPERLINK("#'Standard 1'!C43","2a"),HYPERLINK("#'Standard 1'!C43","2a "))</f>
        <v>2a</v>
      </c>
      <c r="I10" s="127" t="str">
        <f>IF('Standard 1'!H44&lt;&gt;"",HYPERLINK("#'Standard 1'!C44","2b"),HYPERLINK("#'Standard 1'!C44","2b "))</f>
        <v xml:space="preserve">2b </v>
      </c>
      <c r="J10" s="127" t="str">
        <f>IF('Standard 1'!H46&lt;&gt;"",HYPERLINK("#'Standard 1'!C46","3a"),HYPERLINK("#'Standard 1'!C46","3a "))</f>
        <v xml:space="preserve">3a </v>
      </c>
      <c r="K10" s="127" t="str">
        <f>IF('Standard 1'!H48&lt;&gt;"",HYPERLINK("#'Standard 1'!C48","4a"),HYPERLINK("#'Standard 1'!C48","4a "))</f>
        <v>4a</v>
      </c>
      <c r="L10" s="127"/>
      <c r="M10" s="127"/>
      <c r="N10" s="127"/>
      <c r="O10" s="127"/>
      <c r="P10" s="127"/>
      <c r="Q10" s="127"/>
      <c r="R10" s="127"/>
      <c r="S10" s="127"/>
      <c r="T10" s="128"/>
      <c r="U10" s="48">
        <v>10</v>
      </c>
    </row>
    <row r="11" spans="1:21" s="48" customFormat="1" ht="15.95" customHeight="1" x14ac:dyDescent="0.2">
      <c r="A11" s="118" t="str">
        <f t="shared" ref="A11:A19" si="0">IF(D11="Fully Met","YES","NO")</f>
        <v>NO</v>
      </c>
      <c r="B11" s="120">
        <v>2</v>
      </c>
      <c r="C11" s="129" t="str">
        <f>HYPERLINK("#'Standard 2'!A1","TRAINED REGULATORY STAFF ")</f>
        <v xml:space="preserve">TRAINED REGULATORY STAFF </v>
      </c>
      <c r="D11" s="115" t="str">
        <f>IF('Standard 2'!J35=0,"No elements met",IF('Standard 2'!J35='Standard 2'!J38,"Fully Met",TEXT(('Standard 2'!J35/'Standard 2'!J38)*100,"##0.0")&amp;"% met"))</f>
        <v>No elements met</v>
      </c>
      <c r="E11" s="130" t="str">
        <f>IF('Standard 2'!H39&lt;&gt;"",HYPERLINK("#'Standard 2'!C39","1a"),HYPERLINK("#'Standard 2'!C39","1a "))</f>
        <v>1a</v>
      </c>
      <c r="F11" s="127" t="str">
        <f>IF('Standard 2'!H40&lt;&gt;"",HYPERLINK("#'Standard 2'!C40","1b"),HYPERLINK("#'Standard 2'!C40","1b "))</f>
        <v>1b</v>
      </c>
      <c r="G11" s="127" t="str">
        <f>IF('Standard 2'!H42&lt;&gt;"",HYPERLINK("#'Standard 2'!C42","2a"),HYPERLINK("#'Standard 2'!C42","2a "))</f>
        <v>2a</v>
      </c>
      <c r="H11" s="127" t="str">
        <f>IF('Standard 2'!H43&lt;&gt;"",HYPERLINK("#'Standard 2'!C43","2b"),HYPERLINK("#'Standard 2'!C43","2b "))</f>
        <v>2b</v>
      </c>
      <c r="I11" s="127" t="str">
        <f>IF('Standard 2'!H45&lt;&gt;"",HYPERLINK("#'Standard 2'!C45","3a"),HYPERLINK("#'Standard 2'!C45","3a "))</f>
        <v>3a</v>
      </c>
      <c r="J11" s="127" t="str">
        <f>IF('Standard 2'!H46&lt;&gt;"",HYPERLINK("#'Standard 2'!C46","3b"),HYPERLINK("#'Standard 2'!C46","3b "))</f>
        <v>3b</v>
      </c>
      <c r="K11" s="127" t="str">
        <f>IF('Standard 2'!H48&lt;&gt;"",HYPERLINK("#'Standard 2'!C48","4a"),HYPERLINK("#'Standard 2'!C48","4a "))</f>
        <v>4a</v>
      </c>
      <c r="L11" s="127" t="str">
        <f>IF('Standard 2'!H49&lt;&gt;"",HYPERLINK("#'Standard 2'!C49","4b"),HYPERLINK("#'Standard 2'!C49","4b "))</f>
        <v>4b</v>
      </c>
      <c r="M11" s="127" t="str">
        <f>IF('Standard 2'!H51&lt;&gt;"",HYPERLINK("#'Standard 2'!C51","5a"),HYPERLINK("#'Standard 2'!C51","5a "))</f>
        <v>5a</v>
      </c>
      <c r="N11" s="127"/>
      <c r="O11" s="127"/>
      <c r="P11" s="127"/>
      <c r="Q11" s="127"/>
      <c r="R11" s="127"/>
      <c r="S11" s="127"/>
      <c r="T11" s="128"/>
    </row>
    <row r="12" spans="1:21" s="48" customFormat="1" ht="15.95" customHeight="1" x14ac:dyDescent="0.2">
      <c r="A12" s="118" t="str">
        <f t="shared" si="0"/>
        <v>NO</v>
      </c>
      <c r="B12" s="120">
        <v>3</v>
      </c>
      <c r="C12" s="129" t="str">
        <f>HYPERLINK("#'Standard 3'!A1","INSPECTION PROGRAM BASED ON HACCP PRINCIPLES")</f>
        <v>INSPECTION PROGRAM BASED ON HACCP PRINCIPLES</v>
      </c>
      <c r="D12" s="115" t="str">
        <f>IF('Standard 3'!J35=0,"No elements met",IF('Standard 3'!J35='Standard 3'!J38,"Fully Met",TEXT(('Standard 3'!J35/'Standard 3'!J38)*100,"##0.0")&amp;"% met"))</f>
        <v>50.0% met</v>
      </c>
      <c r="E12" s="130" t="str">
        <f>IF('Standard 3'!H39&lt;&gt;"",HYPERLINK("#'Standard 3'!C39","1a"),HYPERLINK("#'Standard 3'!C39","1a "))</f>
        <v xml:space="preserve">1a </v>
      </c>
      <c r="F12" s="127" t="str">
        <f>IF('Standard 3'!H40&lt;&gt;"",HYPERLINK("#'Standard 3'!C40","1b"),HYPERLINK("#'Standard 3'!C40","1b "))</f>
        <v xml:space="preserve">1b </v>
      </c>
      <c r="G12" s="127" t="str">
        <f>IF('Standard 3'!H41&lt;&gt;"",HYPERLINK("#'Standard 3'!C41","1c"),HYPERLINK("#'Standard 3'!C41","1c "))</f>
        <v xml:space="preserve">1c </v>
      </c>
      <c r="H12" s="127" t="str">
        <f>IF('Standard 3'!H43&lt;&gt;"",HYPERLINK("#'Standard 3'!C43","2a"),HYPERLINK("#'Standard 3'!C43","2a "))</f>
        <v xml:space="preserve">2a </v>
      </c>
      <c r="I12" s="127" t="str">
        <f>IF('Standard 3'!H45&lt;&gt;"",HYPERLINK("#'Standard 3'!C45","3a"),HYPERLINK("#'Standard 3'!C45","3a "))</f>
        <v xml:space="preserve">3a </v>
      </c>
      <c r="J12" s="127" t="str">
        <f>IF('Standard 3'!H47&lt;&gt;"",HYPERLINK("#'Standard 3'!C47","4a"),HYPERLINK("#'Standard 3'!C47","4a "))</f>
        <v>4a</v>
      </c>
      <c r="K12" s="127" t="str">
        <f>IF('Standard 3'!H48&lt;&gt;"",HYPERLINK("#'Standard 3'!C48","4b"),HYPERLINK("#'Standard 3'!C48","4b "))</f>
        <v>4b</v>
      </c>
      <c r="L12" s="127" t="str">
        <f>IF('Standard 3'!H49&lt;&gt;"",HYPERLINK("#'Standard 3'!C49","4c"),HYPERLINK("#'Standard 3'!C49","4c "))</f>
        <v>4c</v>
      </c>
      <c r="M12" s="127" t="str">
        <f>IF('Standard 3'!H51&lt;&gt;"",HYPERLINK("#'Standard 3'!C51","5a"),HYPERLINK("#'Standard 3'!C51","5a "))</f>
        <v>5a</v>
      </c>
      <c r="N12" s="127" t="str">
        <f>IF('Standard 3'!H53&lt;&gt;"",HYPERLINK("#'Standard 3'!C53","6a"),HYPERLINK("#'Standard 3'!C53","6a "))</f>
        <v>6a</v>
      </c>
      <c r="O12" s="127"/>
      <c r="P12" s="127"/>
      <c r="Q12" s="127"/>
      <c r="R12" s="127"/>
      <c r="S12" s="127"/>
      <c r="T12" s="128"/>
    </row>
    <row r="13" spans="1:21" s="48" customFormat="1" ht="15.95" customHeight="1" x14ac:dyDescent="0.2">
      <c r="A13" s="118" t="str">
        <f t="shared" si="0"/>
        <v>NO</v>
      </c>
      <c r="B13" s="120">
        <v>4</v>
      </c>
      <c r="C13" s="129" t="str">
        <f>HYPERLINK("#'Standard 4'!A1","UNIFORM INSPECTION PROGRAM")</f>
        <v>UNIFORM INSPECTION PROGRAM</v>
      </c>
      <c r="D13" s="115" t="str">
        <f>IF('Standard 4'!J35=0,"No elements met",IF('Standard 4'!J35='Standard 4'!J38,"Fully Met",TEXT(('Standard 4'!J35/'Standard 4'!J38)*100,"##0.0")&amp;"% met"))</f>
        <v>No elements met</v>
      </c>
      <c r="E13" s="130" t="str">
        <f>IF('Standard 4'!H39&lt;&gt;"",HYPERLINK("#'Standard 4'!C39","1a"),HYPERLINK("#'Standard 4'!C39","1a "))</f>
        <v>1a</v>
      </c>
      <c r="F13" s="127" t="str">
        <f>IF('Standard 4'!H40&lt;&gt;"",HYPERLINK("#'Standard 4'!C40","1b"),HYPERLINK("#'Standard 4'!C40","1b "))</f>
        <v>1b</v>
      </c>
      <c r="G13" s="127" t="str">
        <f>IF('Standard 4'!H41&lt;&gt;"",HYPERLINK("#'Standard 4'!C41","1c"),HYPERLINK("#'Standard 4'!C41","1c "))</f>
        <v>1c</v>
      </c>
      <c r="H13" s="127" t="str">
        <f>IF('Standard 4'!H43&lt;&gt;"",HYPERLINK("#'Standard 4'!C43","2"),HYPERLINK("#'Standard 4'!C43","2 "))</f>
        <v>2</v>
      </c>
      <c r="I13" s="127" t="str">
        <f>IF('Standard 4'!H44&lt;&gt;"",HYPERLINK("#'Standard 4'!C44","2i"),HYPERLINK("#'Standard 4'!C44","2i "))</f>
        <v>2i</v>
      </c>
      <c r="J13" s="127" t="str">
        <f>IF('Standard 4'!H45&lt;&gt;"",HYPERLINK("#'Standard 4'!C45","2ii"),HYPERLINK("#'Standard 4'!C45","2ii "))</f>
        <v>2ii</v>
      </c>
      <c r="K13" s="127" t="str">
        <f>IF('Standard 4'!H46&lt;&gt;"",HYPERLINK("#'Standard 4'!C46","2iii"),HYPERLINK("#'Standard 4'!C46","2iii "))</f>
        <v>2iii</v>
      </c>
      <c r="L13" s="127" t="str">
        <f>IF('Standard 4'!H47&lt;&gt;"",HYPERLINK("#'Standard 4'!C47","2iv"),HYPERLINK("#'Standard 4'!C47","2iv "))</f>
        <v>2iv</v>
      </c>
      <c r="M13" s="127" t="str">
        <f>IF('Standard 4'!H48&lt;&gt;"",HYPERLINK("#'Standard 4'!C48","2v"),HYPERLINK("#'Standard 4'!C48","2v "))</f>
        <v>2v</v>
      </c>
      <c r="N13" s="127" t="str">
        <f>IF('Standard 4'!H49&lt;&gt;"",HYPERLINK("#'Standard 4'!C49","2vi"),HYPERLINK("#'Standard 4'!C49","2vi "))</f>
        <v>2vi</v>
      </c>
      <c r="O13" s="127" t="str">
        <f>IF('Standard 4'!H50&gt;"",HYPERLINK("#'Standard 4'!C50","2vii"),HYPERLINK("#'Standard 4'!C50","2vii "))</f>
        <v>2vii</v>
      </c>
      <c r="P13" s="127" t="str">
        <f>IF('Standard 4'!H51&lt;&gt;"",HYPERLINK("#'Standard 4'!C51","2viii"),HYPERLINK("#'Standard 4'!C51","2viii "))</f>
        <v>2viii</v>
      </c>
      <c r="Q13" s="127" t="str">
        <f>IF('Standard 4'!H52&lt;&gt;"",HYPERLINK("#'Standard 4'!C52","2ix"),HYPERLINK("#'Standard 4'!C52","2ix "))</f>
        <v>2ix</v>
      </c>
      <c r="R13" s="127" t="str">
        <f>IF('Standard 4'!H53&lt;&gt;"",HYPERLINK("#'Standard 4'!C53","2x"),HYPERLINK("#'Standard 4'!C53","2x "))</f>
        <v>2x</v>
      </c>
      <c r="S13" s="127" t="str">
        <f>IF('Standard 4'!H55&lt;&gt;"",HYPERLINK("#'Standard 4'!C55","3a"),HYPERLINK("#'Standard 4'!C55","3a "))</f>
        <v>3a</v>
      </c>
      <c r="T13" s="128" t="str">
        <f>IF('Standard 4'!H56&lt;&gt;"",HYPERLINK("#'Standard 4'!C56","3b"),HYPERLINK("#'Standard 4'!C56","3b "))</f>
        <v>3b</v>
      </c>
    </row>
    <row r="14" spans="1:21" s="48" customFormat="1" ht="15.95" customHeight="1" x14ac:dyDescent="0.2">
      <c r="A14" s="121" t="str">
        <f t="shared" si="0"/>
        <v>NO</v>
      </c>
      <c r="B14" s="119">
        <v>5</v>
      </c>
      <c r="C14" s="131" t="str">
        <f>HYPERLINK("#'Standard 5'!A1","FOODBORNE ILLNESS AND FOOD DEFENSE")</f>
        <v>FOODBORNE ILLNESS AND FOOD DEFENSE</v>
      </c>
      <c r="D14" s="116" t="str">
        <f>IF('Standard 5'!J35=0,"No elements met",IF('Standard 5'!J35='Standard 5'!J38,"Fully Met",TEXT(('Standard 5'!J35/'Standard 5'!J38)*100,"##0.0")&amp;"% met"))</f>
        <v>41.4% met</v>
      </c>
      <c r="E14" s="132" t="str">
        <f>IF('Standard 5'!H39&lt;&gt;"",HYPERLINK("#'Standard 5'!C39","1a"),HYPERLINK("#'Standard 5'!C39","1a "))</f>
        <v xml:space="preserve">1a </v>
      </c>
      <c r="F14" s="133" t="str">
        <f>IF('Standard 5'!H40&lt;&gt;"",HYPERLINK("#'Standard 5'!C40","1b"),HYPERLINK("#'Standard 5'!C40","1b "))</f>
        <v>1b</v>
      </c>
      <c r="G14" s="133" t="str">
        <f>IF('Standard 5'!H41&lt;&gt;"",HYPERLINK("#'Standard 5'!C41","1c"),HYPERLINK("#'Standard 5'!C41","1c "))</f>
        <v xml:space="preserve">1c </v>
      </c>
      <c r="H14" s="133" t="str">
        <f>IF('Standard 5'!H42&lt;&gt;"",HYPERLINK("#'Standard 5'!C42","1d"),HYPERLINK("#'Standard 5'!C42","1d "))</f>
        <v xml:space="preserve">1d </v>
      </c>
      <c r="I14" s="133" t="str">
        <f>IF('Standard 5'!H43&lt;&gt;"",HYPERLINK("#'Standard 5'!C43","1e"),HYPERLINK("#'Standard 5'!C43","1e "))</f>
        <v xml:space="preserve">1e </v>
      </c>
      <c r="J14" s="133" t="str">
        <f>IF('Standard 5'!H44&lt;&gt;"",HYPERLINK("#'Standard 5'!C44","1f"),HYPERLINK("#'Standard 5'!C44","1f "))</f>
        <v>1f</v>
      </c>
      <c r="K14" s="133" t="str">
        <f>IF('Standard 5'!H45&lt;&gt;"",HYPERLINK("#'Standard 5'!C45","1g"),HYPERLINK("#'Standard 5'!C45","1g "))</f>
        <v xml:space="preserve">1g </v>
      </c>
      <c r="L14" s="133" t="str">
        <f>IF('Standard 5'!H46&lt;&gt;"",HYPERLINK("#'Standard 5'!C46","1h"),HYPERLINK("#'Standard 5'!C46","1h "))</f>
        <v>1h</v>
      </c>
      <c r="M14" s="133" t="str">
        <f>IF('Standard 5'!H47&lt;&gt;"",HYPERLINK("#'Standard 5'!C47","1i"),HYPERLINK("#'Standard 5'!C47","1i "))</f>
        <v xml:space="preserve">1i </v>
      </c>
      <c r="N14" s="133" t="str">
        <f>IF('Standard 5'!H49&lt;&gt;"",HYPERLINK("#'Standard 5'!C49","2a"),HYPERLINK("#'Standard 5'!C49","2a "))</f>
        <v xml:space="preserve">2a </v>
      </c>
      <c r="O14" s="133" t="str">
        <f>IF('Standard 5'!H50&lt;&gt;"",HYPERLINK("#'Standard 5'!C50","2b"),HYPERLINK("#'Standard 5'!C50","2b "))</f>
        <v xml:space="preserve">2b </v>
      </c>
      <c r="P14" s="133" t="str">
        <f>IF('Standard 5'!H52&lt;&gt;"",HYPERLINK("#'Standard 5'!C52","3a"),HYPERLINK("#'Standard 5'!C52","3a "))</f>
        <v>3a</v>
      </c>
      <c r="Q14" s="133" t="str">
        <f>IF('Standard 5'!H53&lt;&gt;"",HYPERLINK("#'Standard 5'!C53","3b"),HYPERLINK("#'Standard 5'!C53","3b "))</f>
        <v xml:space="preserve">3b </v>
      </c>
      <c r="R14" s="133" t="str">
        <f>IF('Standard 5'!H55&lt;&gt;"",HYPERLINK("#'Standard 5'!C55","4a"),HYPERLINK("#'Standard 5'!C55","4a "))</f>
        <v>4a</v>
      </c>
      <c r="S14" s="133" t="str">
        <f>IF('Standard 5'!H57&lt;&gt;"",HYPERLINK("#'Standard 5'!C57","5a"),HYPERLINK("#'Standard 5'!C57","5a "))</f>
        <v>5a</v>
      </c>
      <c r="T14" s="134" t="str">
        <f>IF('Standard 5'!H58&lt;&gt;"",HYPERLINK("#'Standard 5'!C58","5b"),HYPERLINK("#'Standard 5'!C58","5b "))</f>
        <v>5b</v>
      </c>
    </row>
    <row r="15" spans="1:21" s="48" customFormat="1" ht="15.95" customHeight="1" x14ac:dyDescent="0.2">
      <c r="A15" s="122"/>
      <c r="B15" s="123"/>
      <c r="C15" s="135" t="str">
        <f>HYPERLINK("#'Standard 5'!A1","PREPAREDNESS AND RESPONSE")</f>
        <v>PREPAREDNESS AND RESPONSE</v>
      </c>
      <c r="D15" s="117"/>
      <c r="E15" s="136" t="str">
        <f>IF('Standard 5'!H59&lt;&gt;"",HYPERLINK("#'Standard 5'!C59","5c"),HYPERLINK("#'Standard 5'!C59","5c "))</f>
        <v>5c</v>
      </c>
      <c r="F15" s="137" t="str">
        <f>IF('Standard 5'!H61&lt;&gt;"",HYPERLINK("#'Standard 5'!C61","6a"),HYPERLINK("#'Standard 5'!C61","6a "))</f>
        <v xml:space="preserve">6a </v>
      </c>
      <c r="G15" s="137" t="str">
        <f>IF('Standard 5'!H63&lt;&gt;"",HYPERLINK("#'Standard 5'!C63","7a"),HYPERLINK("#'Standard 5'!C63","7a "))</f>
        <v>7a</v>
      </c>
      <c r="H15" s="137" t="str">
        <f>IF('Standard 5'!H64&lt;&gt;"",HYPERLINK("#'Standard 5'!C64","7b1"),HYPERLINK("#'Standard 5'!C64","7b1 "))</f>
        <v>7b1</v>
      </c>
      <c r="I15" s="137" t="str">
        <f>IF('Standard 5'!H65&lt;&gt;"",HYPERLINK("#'Standard 5'!C65","7b2"),HYPERLINK("#'Standard 5'!C65","7b2 "))</f>
        <v>7b2</v>
      </c>
      <c r="J15" s="137" t="str">
        <f>IF('Standard 5'!H66&lt;&gt;"",HYPERLINK("#'Standard 5'!C66","7b3"),HYPERLINK("#'Standard 5'!C66","7b3 "))</f>
        <v>7b3</v>
      </c>
      <c r="K15" s="137" t="str">
        <f>IF('Standard 5'!H67&lt;&gt;"",HYPERLINK("#'Standard 5'!C67","7b4"),HYPERLINK("#'Standard 5'!C67","7b4 "))</f>
        <v>7b4</v>
      </c>
      <c r="L15" s="137" t="str">
        <f>IF('Standard 5'!H68&lt;&gt;"",HYPERLINK("#'Standard 5'!C68","7b5"),HYPERLINK("#'Standard 5'!C68","7b5 "))</f>
        <v xml:space="preserve">7b5 </v>
      </c>
      <c r="M15" s="137" t="str">
        <f>IF('Standard 5'!H69&lt;&gt;"",HYPERLINK("#'Standard 5'!C69","7b6"),HYPERLINK("#'Standard 5'!C69","7b6 "))</f>
        <v xml:space="preserve">7b6 </v>
      </c>
      <c r="N15" s="137" t="str">
        <f>IF('Standard 5'!H70&lt;&gt;"",HYPERLINK("#'Standard 5'!C70","7b7"),HYPERLINK("#'Standard 5'!C70","7b7 "))</f>
        <v>7b7</v>
      </c>
      <c r="O15" s="137" t="str">
        <f>IF('Standard 5'!H71&lt;&gt;"",HYPERLINK("#'Standard 5'!C71","7b8"),HYPERLINK("#'Standard 5'!C71","7b8 "))</f>
        <v>7b8</v>
      </c>
      <c r="P15" s="137" t="str">
        <f>IF('Standard 5'!H72&lt;&gt;"",HYPERLINK("#'Standard 5'!C72","7b9"),HYPERLINK("#'Standard 5'!C72","7b9 "))</f>
        <v>7b9</v>
      </c>
      <c r="Q15" s="137" t="str">
        <f>IF('Standard 5'!H73&lt;&gt;"",HYPERLINK("#'Standard 5'!C73","7c"),HYPERLINK("#'Standard 5'!C73","7c "))</f>
        <v>7c</v>
      </c>
      <c r="R15" s="137"/>
      <c r="S15" s="137"/>
      <c r="T15" s="138"/>
    </row>
    <row r="16" spans="1:21" s="48" customFormat="1" ht="15.95" customHeight="1" x14ac:dyDescent="0.2">
      <c r="A16" s="118" t="str">
        <f t="shared" si="0"/>
        <v>NO</v>
      </c>
      <c r="B16" s="120">
        <v>6</v>
      </c>
      <c r="C16" s="129" t="str">
        <f>HYPERLINK("#'Standard 6'!A1","COMPLIANCE AND ENFORCEMENT")</f>
        <v>COMPLIANCE AND ENFORCEMENT</v>
      </c>
      <c r="D16" s="115" t="str">
        <f>IF('Standard 6'!J35=0,"No elements met",IF('Standard 6'!J35='Standard 6'!J38,"Fully Met",TEXT(('Standard 6'!J35/'Standard 6'!J38)*100,"##0.0")&amp;"% met"))</f>
        <v>25.0% met</v>
      </c>
      <c r="E16" s="130" t="str">
        <f>IF('Standard 6'!H39&lt;&gt;"",HYPERLINK("#'Standard 6'!C39","1a"),HYPERLINK("#'Standard 6'!C39","1a "))</f>
        <v>1a</v>
      </c>
      <c r="F16" s="127" t="str">
        <f>IF('Standard 6'!H40&lt;&gt;"",HYPERLINK("#'Standard 6'!C40","1b"),HYPERLINK("#'Standard 6'!C40","1b "))</f>
        <v xml:space="preserve">1b </v>
      </c>
      <c r="G16" s="127" t="str">
        <f>IF('Standard 6'!H42&lt;&gt;"",HYPERLINK("#'Standard 6'!C42","2a"),HYPERLINK("#'Standard 6'!C42","2a "))</f>
        <v>2a</v>
      </c>
      <c r="H16" s="127" t="str">
        <f>IF('Standard 6'!H43&lt;&gt;"",HYPERLINK("#'Standard 6'!C43","2b"),HYPERLINK("#'Standard 6'!C43","2b "))</f>
        <v>2b</v>
      </c>
      <c r="I16" s="127"/>
      <c r="J16" s="127"/>
      <c r="K16" s="127"/>
      <c r="L16" s="127"/>
      <c r="M16" s="127"/>
      <c r="N16" s="127"/>
      <c r="O16" s="127"/>
      <c r="P16" s="127"/>
      <c r="Q16" s="127"/>
      <c r="R16" s="127"/>
      <c r="S16" s="127"/>
      <c r="T16" s="128"/>
    </row>
    <row r="17" spans="1:20" s="48" customFormat="1" ht="15.95" customHeight="1" x14ac:dyDescent="0.2">
      <c r="A17" s="118" t="str">
        <f t="shared" si="0"/>
        <v>NO</v>
      </c>
      <c r="B17" s="120">
        <v>7</v>
      </c>
      <c r="C17" s="129" t="str">
        <f>HYPERLINK("#'Standard 7'!A1","INDUSTRY AND COMMUNITY RELATIONS")</f>
        <v>INDUSTRY AND COMMUNITY RELATIONS</v>
      </c>
      <c r="D17" s="115" t="str">
        <f>IF('Standard 7'!J35=0,"No elements met",IF('Standard 7'!J35='Standard 7'!J38,"Fully Met",TEXT(('Standard 7'!J35/'Standard 7'!J38)*100,"##0.0")&amp;"% met"))</f>
        <v>50.0% met</v>
      </c>
      <c r="E17" s="130" t="str">
        <f>IF('Standard 7'!H39&lt;&gt;"",HYPERLINK("#'Standard 7'!C39","1a"),HYPERLINK("#'Standard 7'!C39","1a "))</f>
        <v>1a</v>
      </c>
      <c r="F17" s="127" t="str">
        <f>IF('Standard 7'!H41&lt;&gt;"",HYPERLINK("#'Standard 7'!C41","1b"),HYPERLINK("#'Standard 7'!C41","1b "))</f>
        <v xml:space="preserve">1b </v>
      </c>
      <c r="G17" s="127"/>
      <c r="H17" s="127"/>
      <c r="I17" s="127"/>
      <c r="J17" s="127"/>
      <c r="K17" s="127"/>
      <c r="L17" s="127"/>
      <c r="M17" s="139"/>
      <c r="N17" s="127"/>
      <c r="O17" s="127"/>
      <c r="P17" s="127"/>
      <c r="Q17" s="127"/>
      <c r="R17" s="127"/>
      <c r="S17" s="127"/>
      <c r="T17" s="128"/>
    </row>
    <row r="18" spans="1:20" s="48" customFormat="1" ht="15.95" customHeight="1" x14ac:dyDescent="0.2">
      <c r="A18" s="118" t="str">
        <f t="shared" si="0"/>
        <v>NO</v>
      </c>
      <c r="B18" s="120">
        <v>8</v>
      </c>
      <c r="C18" s="129" t="str">
        <f>HYPERLINK("#'Standard 8'!A1","PROGRAM SUPPORT AND RESOURCES")</f>
        <v>PROGRAM SUPPORT AND RESOURCES</v>
      </c>
      <c r="D18" s="115" t="str">
        <f>IF('Standard 8'!J35=0,"No elements met",IF('Standard 8'!J35='Standard 8'!J38,"Fully Met",TEXT(('Standard 8'!J35/'Standard 8'!J38)*100,"##0.0")&amp;"% met"))</f>
        <v>61.5% met</v>
      </c>
      <c r="E18" s="130" t="str">
        <f>IF('Standard 8'!H39&lt;&gt;"",HYPERLINK("#'Standard 8'!C39","1a"),HYPERLINK("#'Standard 8'!C39","1a "))</f>
        <v>1a</v>
      </c>
      <c r="F18" s="127" t="str">
        <f>IF('Standard 8'!H41&lt;&gt;"",HYPERLINK("#'Standard 8'!C41","2a"),HYPERLINK("#'Standard 8'!C41","2a "))</f>
        <v xml:space="preserve">2a </v>
      </c>
      <c r="G18" s="127" t="str">
        <f>IF('Standard 8'!H42&lt;&gt;"",HYPERLINK("#'Standard 8'!C42","2b"),HYPERLINK("#'Standard 8'!C42","2b "))</f>
        <v>2b</v>
      </c>
      <c r="H18" s="127" t="str">
        <f>IF('Standard 8'!H44&lt;&gt;"",HYPERLINK("#'Standard 8'!C44","3a"),HYPERLINK("#'Standard 8'!C44","3a "))</f>
        <v>3a</v>
      </c>
      <c r="I18" s="127" t="str">
        <f>IF('Standard 8'!H45&lt;&gt;"",HYPERLINK("#'Standard 8'!C45","3b"),HYPERLINK("#'Standard 8'!C45","3b "))</f>
        <v>3b</v>
      </c>
      <c r="J18" s="127" t="str">
        <f>IF('Standard 8'!H47&lt;&gt;"",HYPERLINK("#'Standard 8'!C47","4a"),HYPERLINK("#'Standard 8'!C47","4a "))</f>
        <v xml:space="preserve">4a </v>
      </c>
      <c r="K18" s="127" t="str">
        <f>IF('Standard 8'!H48&lt;&gt;"",HYPERLINK("#'Standard 8'!C48","4b"),HYPERLINK("#'Standard 8'!C48","4b "))</f>
        <v xml:space="preserve">4b </v>
      </c>
      <c r="L18" s="127" t="str">
        <f>IF('Standard 8'!H49&lt;&gt;"",HYPERLINK("#'Standard 8'!C49","4c"),HYPERLINK("#'Standard 8'!C49","4c "))</f>
        <v>4c</v>
      </c>
      <c r="M18" s="127" t="str">
        <f>IF('Standard 8'!H50&lt;&gt;"",HYPERLINK("#'Standard 8'!C50","4d"),HYPERLINK("#'Standard 8'!C50","4d "))</f>
        <v xml:space="preserve">4d </v>
      </c>
      <c r="N18" s="127" t="str">
        <f>IF('Standard 8'!H51&lt;&gt;"",HYPERLINK("#'Standard 8'!C51","4e"),HYPERLINK("#'Standard 8'!C51","4e "))</f>
        <v xml:space="preserve">4e </v>
      </c>
      <c r="O18" s="127" t="str">
        <f>IF('Standard 8'!H52&lt;&gt;"",HYPERLINK("#'Standard 8'!C52","4f"),HYPERLINK("#'Standard 8'!C52","4f "))</f>
        <v xml:space="preserve">4f </v>
      </c>
      <c r="P18" s="127" t="str">
        <f>IF('Standard 8'!H53&lt;&gt;"",HYPERLINK("#'Standard 8'!C53","4g"),HYPERLINK("#'Standard 8'!C53","4g "))</f>
        <v xml:space="preserve">4g </v>
      </c>
      <c r="Q18" s="127" t="str">
        <f>IF('Standard 8'!H54&lt;&gt;"",HYPERLINK("#'Standard 8'!C54","4h"),HYPERLINK("#'Standard 8'!C54","4h "))</f>
        <v xml:space="preserve">4h </v>
      </c>
      <c r="R18" s="127"/>
      <c r="S18" s="127"/>
      <c r="T18" s="128"/>
    </row>
    <row r="19" spans="1:20" s="48" customFormat="1" ht="15.95" customHeight="1" x14ac:dyDescent="0.2">
      <c r="A19" s="118" t="str">
        <f t="shared" si="0"/>
        <v>NO</v>
      </c>
      <c r="B19" s="120">
        <v>9</v>
      </c>
      <c r="C19" s="129" t="str">
        <f>HYPERLINK("#'Standard 9'!A1","PROGRAM ASSESSMENT")</f>
        <v>PROGRAM ASSESSMENT</v>
      </c>
      <c r="D19" s="115" t="str">
        <f>IF('Standard 9'!J35=0,"No elements met",IF('Standard 9'!J35='Standard 9'!J38,"Fully Met",TEXT(('Standard 9'!J35/'Standard 9'!J38)*100,"##0.0")&amp;"% met"))</f>
        <v>No elements met</v>
      </c>
      <c r="E19" s="130" t="str">
        <f>IF('Standard 9'!H39&lt;&gt;"",HYPERLINK("#'Standard 9'!C39","1a"),HYPERLINK("#'Standard 9'!C39","1a "))</f>
        <v>1a</v>
      </c>
      <c r="F19" s="127" t="str">
        <f>IF('Standard 9'!H40&lt;&gt;"",HYPERLINK("#'Standard 9'!C40","1b"),HYPERLINK("#'Standard 9'!C40","1b "))</f>
        <v>1b</v>
      </c>
      <c r="G19" s="127" t="str">
        <f>IF('Standard 9'!H41&lt;&gt;"",HYPERLINK("#'Standard 9'!C41","1c"),HYPERLINK("#'Standard 9'!C41","1c "))</f>
        <v>1c</v>
      </c>
      <c r="H19" s="127" t="str">
        <f>IF('Standard 9'!H43&lt;&gt;"",HYPERLINK("#'Standard 9'!C43","2a"),HYPERLINK("#'Standard 9'!C43","2a "))</f>
        <v>2a</v>
      </c>
      <c r="I19" s="127" t="str">
        <f>IF('Standard 9'!H44&lt;&gt;"",HYPERLINK("#'Standard 9'!C44","2b"),HYPERLINK("#'Standard 9'!C44","2b "))</f>
        <v>2b</v>
      </c>
      <c r="J19" s="127" t="str">
        <f>IF('Standard 9'!H46&lt;&gt;"",HYPERLINK("#'Standard 9'!C46","3a"),HYPERLINK("#'Standard 9'!C46","3a "))</f>
        <v>3a</v>
      </c>
      <c r="K19" s="127" t="str">
        <f>IF('Standard 9'!H47&lt;&gt;"",HYPERLINK("#'Standard 9'!C47","3b"),HYPERLINK("#'Standard 9'!C47","3b "))</f>
        <v>3b</v>
      </c>
      <c r="L19" s="127"/>
      <c r="M19" s="127"/>
      <c r="N19" s="127"/>
      <c r="O19" s="127"/>
      <c r="P19" s="127"/>
      <c r="Q19" s="127"/>
      <c r="R19" s="127"/>
      <c r="S19" s="127"/>
      <c r="T19" s="128"/>
    </row>
    <row r="20" spans="1:20" s="142" customFormat="1" ht="15.95" customHeight="1" x14ac:dyDescent="0.2">
      <c r="A20" s="143" t="s">
        <v>286</v>
      </c>
      <c r="B20" s="147"/>
      <c r="C20" s="148"/>
      <c r="D20" s="149"/>
      <c r="E20" s="150"/>
      <c r="F20" s="150"/>
      <c r="G20" s="150"/>
      <c r="H20" s="150"/>
      <c r="I20" s="150"/>
      <c r="J20" s="150"/>
      <c r="K20" s="150"/>
      <c r="L20" s="150"/>
      <c r="M20" s="150"/>
      <c r="N20" s="150"/>
      <c r="O20" s="150"/>
      <c r="P20" s="150"/>
      <c r="Q20" s="150"/>
      <c r="R20" s="150"/>
      <c r="S20" s="150"/>
      <c r="T20" s="150"/>
    </row>
    <row r="21" spans="1:20" s="142" customFormat="1" ht="15.95" customHeight="1" x14ac:dyDescent="0.2">
      <c r="A21" s="143"/>
      <c r="B21" s="147"/>
      <c r="C21" s="148"/>
      <c r="D21" s="149"/>
      <c r="E21" s="150"/>
      <c r="F21" s="150"/>
      <c r="G21" s="150"/>
      <c r="H21" s="150"/>
      <c r="I21" s="150"/>
      <c r="J21" s="150"/>
      <c r="K21" s="150"/>
      <c r="L21" s="150"/>
      <c r="M21" s="150"/>
      <c r="N21" s="150"/>
      <c r="O21" s="150"/>
      <c r="P21" s="150"/>
      <c r="Q21" s="150"/>
      <c r="R21" s="150"/>
      <c r="S21" s="150"/>
      <c r="T21" s="150"/>
    </row>
    <row r="22" spans="1:20" s="142" customFormat="1" ht="15.95" customHeight="1" x14ac:dyDescent="0.25">
      <c r="A22" s="146" t="s">
        <v>272</v>
      </c>
      <c r="B22" s="147"/>
      <c r="C22" s="148"/>
      <c r="D22" s="149"/>
      <c r="E22" s="150"/>
      <c r="F22" s="150"/>
      <c r="G22" s="150"/>
      <c r="H22" s="150"/>
      <c r="I22" s="150"/>
      <c r="J22" s="150"/>
      <c r="K22" s="150"/>
      <c r="L22" s="150"/>
      <c r="M22" s="150"/>
      <c r="N22" s="150"/>
      <c r="O22" s="150"/>
      <c r="P22" s="150"/>
      <c r="Q22" s="150"/>
      <c r="R22" s="150"/>
      <c r="S22" s="150"/>
      <c r="T22" s="150"/>
    </row>
    <row r="23" spans="1:20" s="145" customFormat="1" ht="15.95" customHeight="1" x14ac:dyDescent="0.2">
      <c r="A23" s="141" t="s">
        <v>271</v>
      </c>
      <c r="B23" s="144"/>
      <c r="C23" s="144"/>
      <c r="D23" s="144"/>
      <c r="E23" s="144"/>
      <c r="F23" s="144"/>
      <c r="G23" s="144"/>
      <c r="H23" s="144"/>
      <c r="I23" s="144"/>
      <c r="J23" s="144"/>
      <c r="K23" s="144"/>
      <c r="L23" s="144"/>
      <c r="M23" s="144"/>
      <c r="N23" s="144"/>
      <c r="O23" s="144"/>
      <c r="P23" s="144"/>
      <c r="Q23" s="144"/>
      <c r="R23" s="144"/>
      <c r="S23" s="144"/>
      <c r="T23" s="144"/>
    </row>
    <row r="24" spans="1:20" s="145" customFormat="1" ht="15.95" customHeight="1" x14ac:dyDescent="0.2">
      <c r="A24" s="141"/>
      <c r="B24" s="144"/>
      <c r="C24" s="144"/>
      <c r="D24" s="144"/>
      <c r="E24" s="144"/>
      <c r="F24" s="144"/>
      <c r="G24" s="144"/>
      <c r="H24" s="144"/>
      <c r="I24" s="144"/>
      <c r="J24" s="144"/>
      <c r="K24" s="144"/>
      <c r="L24" s="144"/>
      <c r="M24" s="144"/>
      <c r="N24" s="144"/>
      <c r="O24" s="144"/>
      <c r="P24" s="144"/>
      <c r="Q24" s="144"/>
      <c r="R24" s="144"/>
      <c r="S24" s="144"/>
      <c r="T24" s="144"/>
    </row>
    <row r="25" spans="1:20" s="213" customFormat="1" ht="12.75" x14ac:dyDescent="0.2">
      <c r="A25" s="211" t="s">
        <v>308</v>
      </c>
      <c r="B25" s="212"/>
      <c r="C25" s="212"/>
      <c r="D25" s="212"/>
      <c r="E25" s="212"/>
      <c r="F25" s="212"/>
      <c r="G25" s="212"/>
      <c r="H25" s="212"/>
      <c r="I25" s="212"/>
      <c r="J25" s="212"/>
      <c r="K25" s="212"/>
      <c r="L25" s="212"/>
      <c r="M25" s="212"/>
      <c r="N25" s="212"/>
      <c r="O25" s="212"/>
      <c r="P25" s="212"/>
      <c r="Q25" s="212"/>
      <c r="R25" s="212"/>
      <c r="S25" s="212"/>
      <c r="T25" s="212"/>
    </row>
    <row r="26" spans="1:20" s="213" customFormat="1" ht="12.75" x14ac:dyDescent="0.2">
      <c r="A26" s="211" t="s">
        <v>430</v>
      </c>
      <c r="B26" s="212"/>
      <c r="C26" s="212"/>
      <c r="D26" s="212"/>
      <c r="E26" s="212"/>
      <c r="F26" s="212"/>
      <c r="G26" s="212"/>
      <c r="H26" s="212"/>
      <c r="I26" s="212"/>
      <c r="J26" s="212"/>
      <c r="K26" s="212"/>
      <c r="L26" s="212"/>
      <c r="M26" s="212"/>
      <c r="N26" s="212"/>
      <c r="O26" s="212"/>
      <c r="P26" s="212"/>
      <c r="Q26" s="212"/>
      <c r="R26" s="212"/>
      <c r="S26" s="212"/>
      <c r="T26" s="212"/>
    </row>
    <row r="27" spans="1:20" s="213" customFormat="1" ht="12.75" x14ac:dyDescent="0.2">
      <c r="A27" s="211" t="s">
        <v>428</v>
      </c>
      <c r="B27" s="212"/>
      <c r="C27" s="212"/>
      <c r="D27" s="212"/>
      <c r="E27" s="212"/>
      <c r="F27" s="212"/>
      <c r="G27" s="212"/>
      <c r="H27" s="212"/>
      <c r="I27" s="212"/>
      <c r="J27" s="212"/>
      <c r="K27" s="212"/>
      <c r="L27" s="212"/>
      <c r="M27" s="212"/>
      <c r="N27" s="212"/>
      <c r="O27" s="212"/>
      <c r="P27" s="212"/>
      <c r="Q27" s="212"/>
      <c r="R27" s="212"/>
      <c r="S27" s="212"/>
      <c r="T27" s="212"/>
    </row>
    <row r="28" spans="1:20" s="213" customFormat="1" ht="12.75" x14ac:dyDescent="0.2">
      <c r="A28" s="211" t="s">
        <v>429</v>
      </c>
      <c r="B28" s="212"/>
      <c r="C28" s="212"/>
      <c r="D28" s="212"/>
      <c r="E28" s="212"/>
      <c r="F28" s="212"/>
      <c r="G28" s="212"/>
      <c r="H28" s="212"/>
      <c r="I28" s="212"/>
      <c r="J28" s="212"/>
      <c r="K28" s="212"/>
      <c r="L28" s="212"/>
      <c r="M28" s="212"/>
      <c r="N28" s="212"/>
      <c r="O28" s="212"/>
      <c r="P28" s="212"/>
      <c r="Q28" s="212"/>
      <c r="R28" s="212"/>
      <c r="S28" s="212"/>
      <c r="T28" s="212"/>
    </row>
    <row r="29" spans="1:20" s="213" customFormat="1" ht="12.75" x14ac:dyDescent="0.2">
      <c r="A29" s="211" t="s">
        <v>311</v>
      </c>
      <c r="B29" s="212"/>
      <c r="C29" s="212"/>
      <c r="D29" s="212"/>
      <c r="E29" s="212"/>
      <c r="F29" s="212"/>
      <c r="G29" s="212"/>
      <c r="H29" s="212"/>
      <c r="I29" s="212"/>
      <c r="J29" s="212"/>
      <c r="K29" s="212"/>
      <c r="L29" s="212"/>
      <c r="M29" s="212"/>
      <c r="N29" s="212"/>
      <c r="O29" s="212"/>
      <c r="P29" s="212"/>
      <c r="Q29" s="212"/>
      <c r="R29" s="212"/>
      <c r="S29" s="212"/>
      <c r="T29" s="212"/>
    </row>
    <row r="30" spans="1:20" s="213" customFormat="1" ht="12.75" x14ac:dyDescent="0.2">
      <c r="A30" s="211" t="s">
        <v>312</v>
      </c>
      <c r="B30" s="212"/>
      <c r="C30" s="212"/>
      <c r="D30" s="212"/>
      <c r="E30" s="212"/>
      <c r="F30" s="212"/>
      <c r="G30" s="212"/>
      <c r="H30" s="212"/>
      <c r="I30" s="212"/>
      <c r="J30" s="212"/>
      <c r="K30" s="212"/>
      <c r="L30" s="212"/>
      <c r="M30" s="212"/>
      <c r="N30" s="212"/>
      <c r="O30" s="212"/>
      <c r="P30" s="212"/>
      <c r="Q30" s="212"/>
      <c r="R30" s="212"/>
      <c r="S30" s="212"/>
      <c r="T30" s="212"/>
    </row>
    <row r="31" spans="1:20" s="213" customFormat="1" ht="12.75" x14ac:dyDescent="0.2">
      <c r="A31" s="211" t="s">
        <v>313</v>
      </c>
      <c r="B31" s="212"/>
      <c r="C31" s="212"/>
      <c r="D31" s="212"/>
      <c r="E31" s="212"/>
      <c r="F31" s="212"/>
      <c r="G31" s="212"/>
      <c r="H31" s="212"/>
      <c r="I31" s="212"/>
      <c r="J31" s="212"/>
      <c r="K31" s="212"/>
      <c r="L31" s="212"/>
      <c r="M31" s="212"/>
      <c r="N31" s="212"/>
      <c r="O31" s="212"/>
      <c r="P31" s="212"/>
      <c r="Q31" s="212"/>
      <c r="R31" s="212"/>
      <c r="S31" s="212"/>
      <c r="T31" s="212"/>
    </row>
    <row r="32" spans="1:20" s="213" customFormat="1" ht="12.75" x14ac:dyDescent="0.2">
      <c r="A32" s="211" t="s">
        <v>314</v>
      </c>
      <c r="B32" s="212"/>
      <c r="C32" s="212"/>
      <c r="D32" s="212"/>
      <c r="E32" s="212"/>
      <c r="F32" s="212"/>
      <c r="G32" s="212"/>
      <c r="H32" s="212"/>
      <c r="I32" s="212"/>
      <c r="J32" s="212"/>
      <c r="K32" s="212"/>
      <c r="L32" s="212"/>
      <c r="M32" s="212"/>
      <c r="N32" s="212"/>
      <c r="O32" s="212"/>
      <c r="P32" s="212"/>
      <c r="Q32" s="212"/>
      <c r="R32" s="212"/>
      <c r="S32" s="212"/>
      <c r="T32" s="212"/>
    </row>
    <row r="33" spans="1:20" s="213" customFormat="1" ht="12.75" x14ac:dyDescent="0.2">
      <c r="A33" s="211" t="s">
        <v>315</v>
      </c>
      <c r="B33" s="212"/>
      <c r="C33" s="212"/>
      <c r="D33" s="212"/>
      <c r="E33" s="212"/>
      <c r="F33" s="212"/>
      <c r="G33" s="212"/>
      <c r="H33" s="212"/>
      <c r="I33" s="212"/>
      <c r="J33" s="212"/>
      <c r="K33" s="212"/>
      <c r="L33" s="212"/>
      <c r="M33" s="212"/>
      <c r="N33" s="212"/>
      <c r="O33" s="212"/>
      <c r="P33" s="212"/>
      <c r="Q33" s="212"/>
      <c r="R33" s="212"/>
      <c r="S33" s="212"/>
      <c r="T33" s="212"/>
    </row>
    <row r="34" spans="1:20" s="213" customFormat="1" ht="12.75" x14ac:dyDescent="0.2">
      <c r="A34" s="211" t="s">
        <v>316</v>
      </c>
      <c r="B34" s="212"/>
      <c r="C34" s="212"/>
      <c r="D34" s="212"/>
      <c r="E34" s="212"/>
      <c r="F34" s="212"/>
      <c r="G34" s="212"/>
      <c r="H34" s="212"/>
      <c r="I34" s="212"/>
      <c r="J34" s="212"/>
      <c r="K34" s="212"/>
      <c r="L34" s="212"/>
      <c r="M34" s="212"/>
      <c r="N34" s="212"/>
      <c r="O34" s="212"/>
      <c r="P34" s="212"/>
      <c r="Q34" s="212"/>
      <c r="R34" s="212"/>
      <c r="S34" s="212"/>
      <c r="T34" s="212"/>
    </row>
    <row r="35" spans="1:20" s="213" customFormat="1" ht="12.75" x14ac:dyDescent="0.2">
      <c r="A35" s="211" t="s">
        <v>317</v>
      </c>
      <c r="B35" s="212"/>
      <c r="C35" s="212"/>
      <c r="D35" s="212"/>
      <c r="E35" s="212"/>
      <c r="F35" s="212"/>
      <c r="G35" s="212"/>
      <c r="H35" s="212"/>
      <c r="I35" s="212"/>
      <c r="J35" s="212"/>
      <c r="K35" s="212"/>
      <c r="L35" s="212"/>
      <c r="M35" s="212"/>
      <c r="N35" s="212"/>
      <c r="O35" s="212"/>
      <c r="P35" s="212"/>
      <c r="Q35" s="212"/>
      <c r="R35" s="212"/>
      <c r="S35" s="212"/>
      <c r="T35" s="212"/>
    </row>
    <row r="36" spans="1:20" s="213" customFormat="1" ht="12.75" x14ac:dyDescent="0.2">
      <c r="A36" s="211" t="s">
        <v>318</v>
      </c>
      <c r="B36" s="212"/>
      <c r="C36" s="212"/>
      <c r="D36" s="212"/>
      <c r="E36" s="212"/>
      <c r="F36" s="212"/>
      <c r="G36" s="212"/>
      <c r="H36" s="212"/>
      <c r="I36" s="212"/>
      <c r="J36" s="212"/>
      <c r="K36" s="212"/>
      <c r="L36" s="212"/>
      <c r="M36" s="212"/>
      <c r="N36" s="212"/>
      <c r="O36" s="212"/>
      <c r="P36" s="212"/>
      <c r="Q36" s="212"/>
      <c r="R36" s="212"/>
      <c r="S36" s="212"/>
      <c r="T36" s="212"/>
    </row>
    <row r="37" spans="1:20" s="213" customFormat="1" ht="12.75" x14ac:dyDescent="0.2">
      <c r="A37" s="211" t="s">
        <v>319</v>
      </c>
      <c r="B37" s="212"/>
      <c r="C37" s="212"/>
      <c r="D37" s="212"/>
      <c r="E37" s="212"/>
      <c r="F37" s="212"/>
      <c r="G37" s="212"/>
      <c r="H37" s="212"/>
      <c r="I37" s="212"/>
      <c r="J37" s="212"/>
      <c r="K37" s="212"/>
      <c r="L37" s="212"/>
      <c r="M37" s="212"/>
      <c r="N37" s="212"/>
      <c r="O37" s="212"/>
      <c r="P37" s="212"/>
      <c r="Q37" s="212"/>
      <c r="R37" s="212"/>
      <c r="S37" s="212"/>
      <c r="T37" s="212"/>
    </row>
    <row r="38" spans="1:20" s="213" customFormat="1" ht="12.75" x14ac:dyDescent="0.2">
      <c r="A38" s="211" t="s">
        <v>320</v>
      </c>
      <c r="B38" s="212"/>
      <c r="C38" s="212"/>
      <c r="D38" s="212"/>
      <c r="E38" s="212"/>
      <c r="F38" s="212"/>
      <c r="G38" s="212"/>
      <c r="H38" s="212"/>
      <c r="I38" s="212"/>
      <c r="J38" s="212"/>
      <c r="K38" s="212"/>
      <c r="L38" s="212"/>
      <c r="M38" s="212"/>
      <c r="N38" s="212"/>
      <c r="O38" s="212"/>
      <c r="P38" s="212"/>
      <c r="Q38" s="212"/>
      <c r="R38" s="212"/>
      <c r="S38" s="212"/>
      <c r="T38" s="212"/>
    </row>
    <row r="39" spans="1:20" s="213" customFormat="1" ht="12.75" x14ac:dyDescent="0.2">
      <c r="A39" s="211" t="s">
        <v>321</v>
      </c>
      <c r="B39" s="212"/>
      <c r="C39" s="212"/>
      <c r="D39" s="212"/>
      <c r="E39" s="212"/>
      <c r="F39" s="212"/>
      <c r="G39" s="212"/>
      <c r="H39" s="212"/>
      <c r="I39" s="212"/>
      <c r="J39" s="212"/>
      <c r="K39" s="212"/>
      <c r="L39" s="212"/>
      <c r="M39" s="212"/>
      <c r="N39" s="212"/>
      <c r="O39" s="212"/>
      <c r="P39" s="212"/>
      <c r="Q39" s="212"/>
      <c r="R39" s="212"/>
      <c r="S39" s="212"/>
      <c r="T39" s="212"/>
    </row>
    <row r="40" spans="1:20" s="213" customFormat="1" ht="12.75" x14ac:dyDescent="0.2">
      <c r="A40" s="211" t="s">
        <v>322</v>
      </c>
      <c r="B40" s="212"/>
      <c r="C40" s="212"/>
      <c r="D40" s="212"/>
      <c r="E40" s="212"/>
      <c r="F40" s="212"/>
      <c r="G40" s="212"/>
      <c r="H40" s="212"/>
      <c r="I40" s="212"/>
      <c r="J40" s="212"/>
      <c r="K40" s="212"/>
      <c r="L40" s="212"/>
      <c r="M40" s="212"/>
      <c r="N40" s="212"/>
      <c r="O40" s="212"/>
      <c r="P40" s="212"/>
      <c r="Q40" s="212"/>
      <c r="R40" s="212"/>
      <c r="S40" s="212"/>
      <c r="T40" s="212"/>
    </row>
    <row r="41" spans="1:20" s="213" customFormat="1" ht="12.75" x14ac:dyDescent="0.2">
      <c r="A41" s="211" t="s">
        <v>323</v>
      </c>
      <c r="B41" s="212"/>
      <c r="C41" s="212"/>
      <c r="D41" s="212"/>
      <c r="E41" s="212"/>
      <c r="F41" s="212"/>
      <c r="G41" s="212"/>
      <c r="H41" s="212"/>
      <c r="I41" s="212"/>
      <c r="J41" s="212"/>
      <c r="K41" s="212"/>
      <c r="L41" s="212"/>
      <c r="M41" s="212"/>
      <c r="N41" s="212"/>
      <c r="O41" s="212"/>
      <c r="P41" s="212"/>
      <c r="Q41" s="212"/>
      <c r="R41" s="212"/>
      <c r="S41" s="212"/>
      <c r="T41" s="212"/>
    </row>
    <row r="42" spans="1:20" s="213" customFormat="1" ht="12.75" x14ac:dyDescent="0.2">
      <c r="A42" s="211" t="s">
        <v>324</v>
      </c>
      <c r="B42" s="212"/>
      <c r="C42" s="212"/>
      <c r="D42" s="212"/>
      <c r="E42" s="212"/>
      <c r="F42" s="212"/>
      <c r="G42" s="212"/>
      <c r="H42" s="212"/>
      <c r="I42" s="212"/>
      <c r="J42" s="212"/>
      <c r="K42" s="212"/>
      <c r="L42" s="212"/>
      <c r="M42" s="212"/>
      <c r="N42" s="212"/>
      <c r="O42" s="212"/>
      <c r="P42" s="212"/>
      <c r="Q42" s="212"/>
      <c r="R42" s="212"/>
      <c r="S42" s="212"/>
      <c r="T42" s="212"/>
    </row>
    <row r="43" spans="1:20" s="213" customFormat="1" ht="12.75" x14ac:dyDescent="0.2">
      <c r="A43" s="211" t="s">
        <v>325</v>
      </c>
      <c r="B43" s="212"/>
      <c r="C43" s="212"/>
      <c r="D43" s="212"/>
      <c r="E43" s="212"/>
      <c r="F43" s="212"/>
      <c r="G43" s="212"/>
      <c r="H43" s="212"/>
      <c r="I43" s="212"/>
      <c r="J43" s="212"/>
      <c r="K43" s="212"/>
      <c r="L43" s="212"/>
      <c r="M43" s="212"/>
      <c r="N43" s="212"/>
      <c r="O43" s="212"/>
      <c r="P43" s="212"/>
      <c r="Q43" s="212"/>
      <c r="R43" s="212"/>
      <c r="S43" s="212"/>
      <c r="T43" s="212"/>
    </row>
    <row r="44" spans="1:20" s="213" customFormat="1" ht="12.75" x14ac:dyDescent="0.2">
      <c r="A44" s="211" t="s">
        <v>326</v>
      </c>
      <c r="B44" s="212"/>
      <c r="C44" s="212"/>
      <c r="D44" s="212"/>
      <c r="E44" s="212"/>
      <c r="F44" s="212"/>
      <c r="G44" s="212"/>
      <c r="H44" s="212"/>
      <c r="I44" s="212"/>
      <c r="J44" s="212"/>
      <c r="K44" s="212"/>
      <c r="L44" s="212"/>
      <c r="M44" s="212"/>
      <c r="N44" s="212"/>
      <c r="O44" s="212"/>
      <c r="P44" s="212"/>
      <c r="Q44" s="212"/>
      <c r="R44" s="212"/>
      <c r="S44" s="212"/>
      <c r="T44" s="212"/>
    </row>
    <row r="45" spans="1:20" s="213" customFormat="1" ht="12.75" x14ac:dyDescent="0.2">
      <c r="A45" s="211" t="s">
        <v>327</v>
      </c>
      <c r="B45" s="212"/>
      <c r="C45" s="212"/>
      <c r="D45" s="212"/>
      <c r="E45" s="212"/>
      <c r="F45" s="212"/>
      <c r="G45" s="212"/>
      <c r="H45" s="212"/>
      <c r="I45" s="212"/>
      <c r="J45" s="212"/>
      <c r="K45" s="212"/>
      <c r="L45" s="212"/>
      <c r="M45" s="212"/>
      <c r="N45" s="212"/>
      <c r="O45" s="212"/>
      <c r="P45" s="212"/>
      <c r="Q45" s="212"/>
      <c r="R45" s="212"/>
      <c r="S45" s="212"/>
      <c r="T45" s="212"/>
    </row>
    <row r="46" spans="1:20" s="213" customFormat="1" ht="12.75" x14ac:dyDescent="0.2">
      <c r="A46" s="211" t="s">
        <v>328</v>
      </c>
      <c r="B46" s="212"/>
      <c r="C46" s="212"/>
      <c r="D46" s="212"/>
      <c r="E46" s="212"/>
      <c r="F46" s="212"/>
      <c r="G46" s="212"/>
      <c r="H46" s="212"/>
      <c r="I46" s="212"/>
      <c r="J46" s="212"/>
      <c r="K46" s="212"/>
      <c r="L46" s="212"/>
      <c r="M46" s="212"/>
      <c r="N46" s="212"/>
      <c r="O46" s="212"/>
      <c r="P46" s="212"/>
      <c r="Q46" s="212"/>
      <c r="R46" s="212"/>
      <c r="S46" s="212"/>
      <c r="T46" s="212"/>
    </row>
    <row r="47" spans="1:20" s="213" customFormat="1" ht="12.75" x14ac:dyDescent="0.2">
      <c r="A47" s="211" t="s">
        <v>329</v>
      </c>
      <c r="B47" s="212"/>
      <c r="C47" s="212"/>
      <c r="D47" s="212"/>
      <c r="E47" s="212"/>
      <c r="F47" s="212"/>
      <c r="G47" s="212"/>
      <c r="H47" s="212"/>
      <c r="I47" s="212"/>
      <c r="J47" s="212"/>
      <c r="K47" s="212"/>
      <c r="L47" s="212"/>
      <c r="M47" s="212"/>
      <c r="N47" s="212"/>
      <c r="O47" s="212"/>
      <c r="P47" s="212"/>
      <c r="Q47" s="212"/>
      <c r="R47" s="212"/>
      <c r="S47" s="212"/>
      <c r="T47" s="212"/>
    </row>
    <row r="48" spans="1:20" s="213" customFormat="1" ht="12.75" x14ac:dyDescent="0.2">
      <c r="A48" s="211" t="s">
        <v>330</v>
      </c>
      <c r="B48" s="212"/>
      <c r="C48" s="212"/>
      <c r="D48" s="212"/>
      <c r="E48" s="212"/>
      <c r="F48" s="212"/>
      <c r="G48" s="212"/>
      <c r="H48" s="212"/>
      <c r="I48" s="212"/>
      <c r="J48" s="212"/>
      <c r="K48" s="212"/>
      <c r="L48" s="212"/>
      <c r="M48" s="212"/>
      <c r="N48" s="212"/>
      <c r="O48" s="212"/>
      <c r="P48" s="212"/>
      <c r="Q48" s="212"/>
      <c r="R48" s="212"/>
      <c r="S48" s="212"/>
      <c r="T48" s="212"/>
    </row>
    <row r="49" spans="1:20" s="213" customFormat="1" ht="12.75" x14ac:dyDescent="0.2">
      <c r="A49" s="211" t="s">
        <v>331</v>
      </c>
      <c r="B49" s="212"/>
      <c r="C49" s="212"/>
      <c r="D49" s="212"/>
      <c r="E49" s="212"/>
      <c r="F49" s="212"/>
      <c r="G49" s="212"/>
      <c r="H49" s="212"/>
      <c r="I49" s="212"/>
      <c r="J49" s="212"/>
      <c r="K49" s="212"/>
      <c r="L49" s="212"/>
      <c r="M49" s="212"/>
      <c r="N49" s="212"/>
      <c r="O49" s="212"/>
      <c r="P49" s="212"/>
      <c r="Q49" s="212"/>
      <c r="R49" s="212"/>
      <c r="S49" s="212"/>
      <c r="T49" s="212"/>
    </row>
    <row r="50" spans="1:20" s="213" customFormat="1" ht="12.75" x14ac:dyDescent="0.2">
      <c r="A50" s="211" t="s">
        <v>332</v>
      </c>
      <c r="B50" s="212"/>
      <c r="C50" s="212"/>
      <c r="D50" s="212"/>
      <c r="E50" s="212"/>
      <c r="F50" s="212"/>
      <c r="G50" s="212"/>
      <c r="H50" s="212"/>
      <c r="I50" s="212"/>
      <c r="J50" s="212"/>
      <c r="K50" s="212"/>
      <c r="L50" s="212"/>
      <c r="M50" s="212"/>
      <c r="N50" s="212"/>
      <c r="O50" s="212"/>
      <c r="P50" s="212"/>
      <c r="Q50" s="212"/>
      <c r="R50" s="212"/>
      <c r="S50" s="212"/>
      <c r="T50" s="212"/>
    </row>
    <row r="51" spans="1:20" s="213" customFormat="1" ht="12.75" x14ac:dyDescent="0.2">
      <c r="A51" s="211" t="s">
        <v>333</v>
      </c>
      <c r="B51" s="212"/>
      <c r="C51" s="212"/>
      <c r="D51" s="212"/>
      <c r="E51" s="212"/>
      <c r="F51" s="212"/>
      <c r="G51" s="212"/>
      <c r="H51" s="212"/>
      <c r="I51" s="212"/>
      <c r="J51" s="212"/>
      <c r="K51" s="212"/>
      <c r="L51" s="212"/>
      <c r="M51" s="212"/>
      <c r="N51" s="212"/>
      <c r="O51" s="212"/>
      <c r="P51" s="212"/>
      <c r="Q51" s="212"/>
      <c r="R51" s="212"/>
      <c r="S51" s="212"/>
      <c r="T51" s="212"/>
    </row>
    <row r="52" spans="1:20" s="213" customFormat="1" ht="12.75" x14ac:dyDescent="0.2">
      <c r="A52" s="211" t="s">
        <v>334</v>
      </c>
      <c r="B52" s="212"/>
      <c r="C52" s="212"/>
      <c r="D52" s="212"/>
      <c r="E52" s="212"/>
      <c r="F52" s="212"/>
      <c r="G52" s="212"/>
      <c r="H52" s="212"/>
      <c r="I52" s="212"/>
      <c r="J52" s="212"/>
      <c r="K52" s="212"/>
      <c r="L52" s="212"/>
      <c r="M52" s="212"/>
      <c r="N52" s="212"/>
      <c r="O52" s="212"/>
      <c r="P52" s="212"/>
      <c r="Q52" s="212"/>
      <c r="R52" s="212"/>
      <c r="S52" s="212"/>
      <c r="T52" s="212"/>
    </row>
    <row r="53" spans="1:20" s="213" customFormat="1" ht="12.75" x14ac:dyDescent="0.2">
      <c r="A53" s="211" t="s">
        <v>335</v>
      </c>
      <c r="B53" s="212"/>
      <c r="C53" s="212"/>
      <c r="D53" s="212"/>
      <c r="E53" s="212"/>
      <c r="F53" s="212"/>
      <c r="G53" s="212"/>
      <c r="H53" s="212"/>
      <c r="I53" s="212"/>
      <c r="J53" s="212"/>
      <c r="K53" s="212"/>
      <c r="L53" s="212"/>
      <c r="M53" s="212"/>
      <c r="N53" s="212"/>
      <c r="O53" s="212"/>
      <c r="P53" s="212"/>
      <c r="Q53" s="212"/>
      <c r="R53" s="212"/>
      <c r="S53" s="212"/>
      <c r="T53" s="212"/>
    </row>
    <row r="54" spans="1:20" s="213" customFormat="1" ht="12.75" x14ac:dyDescent="0.2">
      <c r="A54" s="211" t="s">
        <v>336</v>
      </c>
      <c r="B54" s="212"/>
      <c r="C54" s="212"/>
      <c r="D54" s="212"/>
      <c r="E54" s="212"/>
      <c r="F54" s="212"/>
      <c r="G54" s="212"/>
      <c r="H54" s="212"/>
      <c r="I54" s="212"/>
      <c r="J54" s="212"/>
      <c r="K54" s="212"/>
      <c r="L54" s="212"/>
      <c r="M54" s="212"/>
      <c r="N54" s="212"/>
      <c r="O54" s="212"/>
      <c r="P54" s="212"/>
      <c r="Q54" s="212"/>
      <c r="R54" s="212"/>
      <c r="S54" s="212"/>
      <c r="T54" s="212"/>
    </row>
    <row r="55" spans="1:20" s="213" customFormat="1" ht="12.75" x14ac:dyDescent="0.2">
      <c r="A55" s="211" t="s">
        <v>337</v>
      </c>
      <c r="B55" s="212"/>
      <c r="C55" s="212"/>
      <c r="D55" s="212"/>
      <c r="E55" s="212"/>
      <c r="F55" s="212"/>
      <c r="G55" s="212"/>
      <c r="H55" s="212"/>
      <c r="I55" s="212"/>
      <c r="J55" s="212"/>
      <c r="K55" s="212"/>
      <c r="L55" s="212"/>
      <c r="M55" s="212"/>
      <c r="N55" s="212"/>
      <c r="O55" s="212"/>
      <c r="P55" s="212"/>
      <c r="Q55" s="212"/>
      <c r="R55" s="212"/>
      <c r="S55" s="212"/>
      <c r="T55" s="212"/>
    </row>
    <row r="56" spans="1:20" s="213" customFormat="1" ht="12.75" x14ac:dyDescent="0.2">
      <c r="A56" s="211" t="s">
        <v>338</v>
      </c>
      <c r="B56" s="212"/>
      <c r="C56" s="212"/>
      <c r="D56" s="212"/>
      <c r="E56" s="212"/>
      <c r="F56" s="212"/>
      <c r="G56" s="212"/>
      <c r="H56" s="212"/>
      <c r="I56" s="212"/>
      <c r="J56" s="212"/>
      <c r="K56" s="212"/>
      <c r="L56" s="212"/>
      <c r="M56" s="212"/>
      <c r="N56" s="212"/>
      <c r="O56" s="212"/>
      <c r="P56" s="212"/>
      <c r="Q56" s="212"/>
      <c r="R56" s="212"/>
      <c r="S56" s="212"/>
      <c r="T56" s="212"/>
    </row>
    <row r="57" spans="1:20" s="213" customFormat="1" ht="12.75" x14ac:dyDescent="0.2">
      <c r="A57" s="211" t="s">
        <v>339</v>
      </c>
      <c r="B57" s="212"/>
      <c r="C57" s="212"/>
      <c r="D57" s="212"/>
      <c r="E57" s="212"/>
      <c r="F57" s="212"/>
      <c r="G57" s="212"/>
      <c r="H57" s="212"/>
      <c r="I57" s="212"/>
      <c r="J57" s="212"/>
      <c r="K57" s="212"/>
      <c r="L57" s="212"/>
      <c r="M57" s="212"/>
      <c r="N57" s="212"/>
      <c r="O57" s="212"/>
      <c r="P57" s="212"/>
      <c r="Q57" s="212"/>
      <c r="R57" s="212"/>
      <c r="S57" s="212"/>
      <c r="T57" s="212"/>
    </row>
    <row r="58" spans="1:20" s="213" customFormat="1" ht="12.75" x14ac:dyDescent="0.2">
      <c r="A58" s="211" t="s">
        <v>340</v>
      </c>
      <c r="B58" s="212"/>
      <c r="C58" s="212"/>
      <c r="D58" s="212"/>
      <c r="E58" s="212"/>
      <c r="F58" s="212"/>
      <c r="G58" s="212"/>
      <c r="H58" s="212"/>
      <c r="I58" s="212"/>
      <c r="J58" s="212"/>
      <c r="K58" s="212"/>
      <c r="L58" s="212"/>
      <c r="M58" s="212"/>
      <c r="N58" s="212"/>
      <c r="O58" s="212"/>
      <c r="P58" s="212"/>
      <c r="Q58" s="212"/>
      <c r="R58" s="212"/>
      <c r="S58" s="212"/>
      <c r="T58" s="212"/>
    </row>
    <row r="59" spans="1:20" s="213" customFormat="1" ht="12.75" x14ac:dyDescent="0.2">
      <c r="A59" s="211" t="s">
        <v>341</v>
      </c>
      <c r="B59" s="212"/>
      <c r="C59" s="212"/>
      <c r="D59" s="212"/>
      <c r="E59" s="212"/>
      <c r="F59" s="212"/>
      <c r="G59" s="212"/>
      <c r="H59" s="212"/>
      <c r="I59" s="212"/>
      <c r="J59" s="212"/>
      <c r="K59" s="212"/>
      <c r="L59" s="212"/>
      <c r="M59" s="212"/>
      <c r="N59" s="212"/>
      <c r="O59" s="212"/>
      <c r="P59" s="212"/>
      <c r="Q59" s="212"/>
      <c r="R59" s="212"/>
      <c r="S59" s="212"/>
      <c r="T59" s="212"/>
    </row>
    <row r="60" spans="1:20" s="213" customFormat="1" ht="12.75" x14ac:dyDescent="0.2">
      <c r="A60" s="211" t="s">
        <v>342</v>
      </c>
      <c r="B60" s="212"/>
      <c r="C60" s="212"/>
      <c r="D60" s="212"/>
      <c r="E60" s="212"/>
      <c r="F60" s="212"/>
      <c r="G60" s="212"/>
      <c r="H60" s="212"/>
      <c r="I60" s="212"/>
      <c r="J60" s="212"/>
      <c r="K60" s="212"/>
      <c r="L60" s="212"/>
      <c r="M60" s="212"/>
      <c r="N60" s="212"/>
      <c r="O60" s="212"/>
      <c r="P60" s="212"/>
      <c r="Q60" s="212"/>
      <c r="R60" s="212"/>
      <c r="S60" s="212"/>
      <c r="T60" s="212"/>
    </row>
    <row r="61" spans="1:20" s="213" customFormat="1" ht="12.75" x14ac:dyDescent="0.2">
      <c r="A61" s="211" t="s">
        <v>343</v>
      </c>
      <c r="B61" s="212"/>
      <c r="C61" s="212"/>
      <c r="D61" s="212"/>
      <c r="E61" s="212"/>
      <c r="F61" s="212"/>
      <c r="G61" s="212"/>
      <c r="H61" s="212"/>
      <c r="I61" s="212"/>
      <c r="J61" s="212"/>
      <c r="K61" s="212"/>
      <c r="L61" s="212"/>
      <c r="M61" s="212"/>
      <c r="N61" s="212"/>
      <c r="O61" s="212"/>
      <c r="P61" s="212"/>
      <c r="Q61" s="212"/>
      <c r="R61" s="212"/>
      <c r="S61" s="212"/>
      <c r="T61" s="212"/>
    </row>
    <row r="62" spans="1:20" s="213" customFormat="1" ht="12.75" x14ac:dyDescent="0.2">
      <c r="A62" s="211" t="s">
        <v>344</v>
      </c>
      <c r="B62" s="212"/>
      <c r="C62" s="212"/>
      <c r="D62" s="212"/>
      <c r="E62" s="212"/>
      <c r="F62" s="212"/>
      <c r="G62" s="212"/>
      <c r="H62" s="212"/>
      <c r="I62" s="212"/>
      <c r="J62" s="212"/>
      <c r="K62" s="212"/>
      <c r="L62" s="212"/>
      <c r="M62" s="212"/>
      <c r="N62" s="212"/>
      <c r="O62" s="212"/>
      <c r="P62" s="212"/>
      <c r="Q62" s="212"/>
      <c r="R62" s="212"/>
      <c r="S62" s="212"/>
      <c r="T62" s="212"/>
    </row>
    <row r="63" spans="1:20" s="213" customFormat="1" ht="12.75" x14ac:dyDescent="0.2">
      <c r="A63" s="211" t="s">
        <v>345</v>
      </c>
      <c r="B63" s="212"/>
      <c r="C63" s="212"/>
      <c r="D63" s="212"/>
      <c r="E63" s="212"/>
      <c r="F63" s="212"/>
      <c r="G63" s="212"/>
      <c r="H63" s="212"/>
      <c r="I63" s="212"/>
      <c r="J63" s="212"/>
      <c r="K63" s="212"/>
      <c r="L63" s="212"/>
      <c r="M63" s="212"/>
      <c r="N63" s="212"/>
      <c r="O63" s="212"/>
      <c r="P63" s="212"/>
      <c r="Q63" s="212"/>
      <c r="R63" s="212"/>
      <c r="S63" s="212"/>
      <c r="T63" s="212"/>
    </row>
    <row r="64" spans="1:20" s="213" customFormat="1" ht="12.75" x14ac:dyDescent="0.2">
      <c r="A64" s="211" t="s">
        <v>346</v>
      </c>
      <c r="B64" s="212"/>
      <c r="C64" s="212"/>
      <c r="D64" s="212"/>
      <c r="E64" s="212"/>
      <c r="F64" s="212"/>
      <c r="G64" s="212"/>
      <c r="H64" s="212"/>
      <c r="I64" s="212"/>
      <c r="J64" s="212"/>
      <c r="K64" s="212"/>
      <c r="L64" s="212"/>
      <c r="M64" s="212"/>
      <c r="N64" s="212"/>
      <c r="O64" s="212"/>
      <c r="P64" s="212"/>
      <c r="Q64" s="212"/>
      <c r="R64" s="212"/>
      <c r="S64" s="212"/>
      <c r="T64" s="212"/>
    </row>
    <row r="65" spans="1:20" s="213" customFormat="1" ht="12.75" x14ac:dyDescent="0.2">
      <c r="A65" s="211" t="s">
        <v>347</v>
      </c>
      <c r="B65" s="212"/>
      <c r="C65" s="212"/>
      <c r="D65" s="212"/>
      <c r="E65" s="212"/>
      <c r="F65" s="212"/>
      <c r="G65" s="212"/>
      <c r="H65" s="212"/>
      <c r="I65" s="212"/>
      <c r="J65" s="212"/>
      <c r="K65" s="212"/>
      <c r="L65" s="212"/>
      <c r="M65" s="212"/>
      <c r="N65" s="212"/>
      <c r="O65" s="212"/>
      <c r="P65" s="212"/>
      <c r="Q65" s="212"/>
      <c r="R65" s="212"/>
      <c r="S65" s="212"/>
      <c r="T65" s="212"/>
    </row>
    <row r="66" spans="1:20" s="213" customFormat="1" ht="12.75" x14ac:dyDescent="0.2">
      <c r="A66" s="211" t="s">
        <v>348</v>
      </c>
      <c r="B66" s="212"/>
      <c r="C66" s="212"/>
      <c r="D66" s="212"/>
      <c r="E66" s="212"/>
      <c r="F66" s="212"/>
      <c r="G66" s="212"/>
      <c r="H66" s="212"/>
      <c r="I66" s="212"/>
      <c r="J66" s="212"/>
      <c r="K66" s="212"/>
      <c r="L66" s="212"/>
      <c r="M66" s="212"/>
      <c r="N66" s="212"/>
      <c r="O66" s="212"/>
      <c r="P66" s="212"/>
      <c r="Q66" s="212"/>
      <c r="R66" s="212"/>
      <c r="S66" s="212"/>
      <c r="T66" s="212"/>
    </row>
    <row r="67" spans="1:20" s="213" customFormat="1" ht="12.75" x14ac:dyDescent="0.2">
      <c r="A67" s="211" t="s">
        <v>349</v>
      </c>
      <c r="B67" s="212"/>
      <c r="C67" s="212"/>
      <c r="D67" s="212"/>
      <c r="E67" s="212"/>
      <c r="F67" s="212"/>
      <c r="G67" s="212"/>
      <c r="H67" s="212"/>
      <c r="I67" s="212"/>
      <c r="J67" s="212"/>
      <c r="K67" s="212"/>
      <c r="L67" s="212"/>
      <c r="M67" s="212"/>
      <c r="N67" s="212"/>
      <c r="O67" s="212"/>
      <c r="P67" s="212"/>
      <c r="Q67" s="212"/>
      <c r="R67" s="212"/>
      <c r="S67" s="212"/>
      <c r="T67" s="212"/>
    </row>
    <row r="68" spans="1:20" s="213" customFormat="1" ht="12.75" x14ac:dyDescent="0.2">
      <c r="A68" s="211" t="s">
        <v>350</v>
      </c>
      <c r="B68" s="212"/>
      <c r="C68" s="212"/>
      <c r="D68" s="212"/>
      <c r="E68" s="212"/>
      <c r="F68" s="212"/>
      <c r="G68" s="212"/>
      <c r="H68" s="212"/>
      <c r="I68" s="212"/>
      <c r="J68" s="212"/>
      <c r="K68" s="212"/>
      <c r="L68" s="212"/>
      <c r="M68" s="212"/>
      <c r="N68" s="212"/>
      <c r="O68" s="212"/>
      <c r="P68" s="212"/>
      <c r="Q68" s="212"/>
      <c r="R68" s="212"/>
      <c r="S68" s="212"/>
      <c r="T68" s="212"/>
    </row>
    <row r="69" spans="1:20" s="213" customFormat="1" ht="12.75" x14ac:dyDescent="0.2">
      <c r="A69" s="211" t="s">
        <v>351</v>
      </c>
      <c r="B69" s="212"/>
      <c r="C69" s="212"/>
      <c r="D69" s="212"/>
      <c r="E69" s="212"/>
      <c r="F69" s="212"/>
      <c r="G69" s="212"/>
      <c r="H69" s="212"/>
      <c r="I69" s="212"/>
      <c r="J69" s="212"/>
      <c r="K69" s="212"/>
      <c r="L69" s="212"/>
      <c r="M69" s="212"/>
      <c r="N69" s="212"/>
      <c r="O69" s="212"/>
      <c r="P69" s="212"/>
      <c r="Q69" s="212"/>
      <c r="R69" s="212"/>
      <c r="S69" s="212"/>
      <c r="T69" s="212"/>
    </row>
    <row r="70" spans="1:20" s="213" customFormat="1" ht="12.75" x14ac:dyDescent="0.2">
      <c r="A70" s="211" t="s">
        <v>352</v>
      </c>
      <c r="B70" s="212"/>
      <c r="C70" s="212"/>
      <c r="D70" s="212"/>
      <c r="E70" s="212"/>
      <c r="F70" s="212"/>
      <c r="G70" s="212"/>
      <c r="H70" s="212"/>
      <c r="I70" s="212"/>
      <c r="J70" s="212"/>
      <c r="K70" s="212"/>
      <c r="L70" s="212"/>
      <c r="M70" s="212"/>
      <c r="N70" s="212"/>
      <c r="O70" s="212"/>
      <c r="P70" s="212"/>
      <c r="Q70" s="212"/>
      <c r="R70" s="212"/>
      <c r="S70" s="212"/>
      <c r="T70" s="212"/>
    </row>
    <row r="71" spans="1:20" s="213" customFormat="1" ht="12.75" x14ac:dyDescent="0.2">
      <c r="A71" s="211" t="s">
        <v>353</v>
      </c>
      <c r="B71" s="212"/>
      <c r="C71" s="212"/>
      <c r="D71" s="212"/>
      <c r="E71" s="212"/>
      <c r="F71" s="212"/>
      <c r="G71" s="212"/>
      <c r="H71" s="212"/>
      <c r="I71" s="212"/>
      <c r="J71" s="212"/>
      <c r="K71" s="212"/>
      <c r="L71" s="212"/>
      <c r="M71" s="212"/>
      <c r="N71" s="212"/>
      <c r="O71" s="212"/>
      <c r="P71" s="212"/>
      <c r="Q71" s="212"/>
      <c r="R71" s="212"/>
      <c r="S71" s="212"/>
      <c r="T71" s="212"/>
    </row>
    <row r="72" spans="1:20" s="213" customFormat="1" ht="12.75" x14ac:dyDescent="0.2">
      <c r="A72" s="211" t="s">
        <v>354</v>
      </c>
      <c r="B72" s="212"/>
      <c r="C72" s="212"/>
      <c r="D72" s="212"/>
      <c r="E72" s="212"/>
      <c r="F72" s="212"/>
      <c r="G72" s="212"/>
      <c r="H72" s="212"/>
      <c r="I72" s="212"/>
      <c r="J72" s="212"/>
      <c r="K72" s="212"/>
      <c r="L72" s="212"/>
      <c r="M72" s="212"/>
      <c r="N72" s="212"/>
      <c r="O72" s="212"/>
      <c r="P72" s="212"/>
      <c r="Q72" s="212"/>
      <c r="R72" s="212"/>
      <c r="S72" s="212"/>
      <c r="T72" s="212"/>
    </row>
    <row r="73" spans="1:20" s="213" customFormat="1" ht="12.75" x14ac:dyDescent="0.2">
      <c r="A73" s="211" t="s">
        <v>355</v>
      </c>
      <c r="B73" s="212"/>
      <c r="C73" s="212"/>
      <c r="D73" s="212"/>
      <c r="E73" s="212"/>
      <c r="F73" s="212"/>
      <c r="G73" s="212"/>
      <c r="H73" s="212"/>
      <c r="I73" s="212"/>
      <c r="J73" s="212"/>
      <c r="K73" s="212"/>
      <c r="L73" s="212"/>
      <c r="M73" s="212"/>
      <c r="N73" s="212"/>
      <c r="O73" s="212"/>
      <c r="P73" s="212"/>
      <c r="Q73" s="212"/>
      <c r="R73" s="212"/>
      <c r="S73" s="212"/>
      <c r="T73" s="212"/>
    </row>
    <row r="74" spans="1:20" s="213" customFormat="1" ht="12.75" x14ac:dyDescent="0.2">
      <c r="A74" s="211" t="s">
        <v>356</v>
      </c>
      <c r="B74" s="212"/>
      <c r="C74" s="212"/>
      <c r="D74" s="212"/>
      <c r="E74" s="212"/>
      <c r="F74" s="212"/>
      <c r="G74" s="212"/>
      <c r="H74" s="212"/>
      <c r="I74" s="212"/>
      <c r="J74" s="212"/>
      <c r="K74" s="212"/>
      <c r="L74" s="212"/>
      <c r="M74" s="212"/>
      <c r="N74" s="212"/>
      <c r="O74" s="212"/>
      <c r="P74" s="212"/>
      <c r="Q74" s="212"/>
      <c r="R74" s="212"/>
      <c r="S74" s="212"/>
      <c r="T74" s="212"/>
    </row>
    <row r="75" spans="1:20" s="213" customFormat="1" ht="12.75" x14ac:dyDescent="0.2">
      <c r="A75" s="211" t="s">
        <v>357</v>
      </c>
      <c r="B75" s="212"/>
      <c r="C75" s="212"/>
      <c r="D75" s="212"/>
      <c r="E75" s="212"/>
      <c r="F75" s="212"/>
      <c r="G75" s="212"/>
      <c r="H75" s="212"/>
      <c r="I75" s="212"/>
      <c r="J75" s="212"/>
      <c r="K75" s="212"/>
      <c r="L75" s="212"/>
      <c r="M75" s="212"/>
      <c r="N75" s="212"/>
      <c r="O75" s="212"/>
      <c r="P75" s="212"/>
      <c r="Q75" s="212"/>
      <c r="R75" s="212"/>
      <c r="S75" s="212"/>
      <c r="T75" s="212"/>
    </row>
    <row r="76" spans="1:20" s="213" customFormat="1" ht="12.75" x14ac:dyDescent="0.2">
      <c r="A76" s="211" t="s">
        <v>358</v>
      </c>
      <c r="B76" s="212"/>
      <c r="C76" s="212"/>
      <c r="D76" s="212"/>
      <c r="E76" s="212"/>
      <c r="F76" s="212"/>
      <c r="G76" s="212"/>
      <c r="H76" s="212"/>
      <c r="I76" s="212"/>
      <c r="J76" s="212"/>
      <c r="K76" s="212"/>
      <c r="L76" s="212"/>
      <c r="M76" s="212"/>
      <c r="N76" s="212"/>
      <c r="O76" s="212"/>
      <c r="P76" s="212"/>
      <c r="Q76" s="212"/>
      <c r="R76" s="212"/>
      <c r="S76" s="212"/>
      <c r="T76" s="212"/>
    </row>
    <row r="77" spans="1:20" s="213" customFormat="1" ht="12.75" x14ac:dyDescent="0.2">
      <c r="A77" s="211" t="s">
        <v>359</v>
      </c>
      <c r="B77" s="212"/>
      <c r="C77" s="212"/>
      <c r="D77" s="212"/>
      <c r="E77" s="212"/>
      <c r="F77" s="212"/>
      <c r="G77" s="212"/>
      <c r="H77" s="212"/>
      <c r="I77" s="212"/>
      <c r="J77" s="212"/>
      <c r="K77" s="212"/>
      <c r="L77" s="212"/>
      <c r="M77" s="212"/>
      <c r="N77" s="212"/>
      <c r="O77" s="212"/>
      <c r="P77" s="212"/>
      <c r="Q77" s="212"/>
      <c r="R77" s="212"/>
      <c r="S77" s="212"/>
      <c r="T77" s="212"/>
    </row>
    <row r="78" spans="1:20" s="213" customFormat="1" ht="12.75" x14ac:dyDescent="0.2">
      <c r="A78" s="211" t="s">
        <v>360</v>
      </c>
      <c r="B78" s="212"/>
      <c r="C78" s="212"/>
      <c r="D78" s="212"/>
      <c r="E78" s="212"/>
      <c r="F78" s="212"/>
      <c r="G78" s="212"/>
      <c r="H78" s="212"/>
      <c r="I78" s="212"/>
      <c r="J78" s="212"/>
      <c r="K78" s="212"/>
      <c r="L78" s="212"/>
      <c r="M78" s="212"/>
      <c r="N78" s="212"/>
      <c r="O78" s="212"/>
      <c r="P78" s="212"/>
      <c r="Q78" s="212"/>
      <c r="R78" s="212"/>
      <c r="S78" s="212"/>
      <c r="T78" s="212"/>
    </row>
    <row r="79" spans="1:20" s="213" customFormat="1" ht="12.75" x14ac:dyDescent="0.2">
      <c r="A79" s="211" t="s">
        <v>361</v>
      </c>
      <c r="B79" s="212"/>
      <c r="C79" s="212"/>
      <c r="D79" s="212"/>
      <c r="E79" s="212"/>
      <c r="F79" s="212"/>
      <c r="G79" s="212"/>
      <c r="H79" s="212"/>
      <c r="I79" s="212"/>
      <c r="J79" s="212"/>
      <c r="K79" s="212"/>
      <c r="L79" s="212"/>
      <c r="M79" s="212"/>
      <c r="N79" s="212"/>
      <c r="O79" s="212"/>
      <c r="P79" s="212"/>
      <c r="Q79" s="212"/>
      <c r="R79" s="212"/>
      <c r="S79" s="212"/>
      <c r="T79" s="212"/>
    </row>
    <row r="80" spans="1:20" s="213" customFormat="1" ht="12.75" x14ac:dyDescent="0.2">
      <c r="A80" s="211" t="s">
        <v>362</v>
      </c>
      <c r="B80" s="212"/>
      <c r="C80" s="212"/>
      <c r="D80" s="212"/>
      <c r="E80" s="212"/>
      <c r="F80" s="212"/>
      <c r="G80" s="212"/>
      <c r="H80" s="212"/>
      <c r="I80" s="212"/>
      <c r="J80" s="212"/>
      <c r="K80" s="212"/>
      <c r="L80" s="212"/>
      <c r="M80" s="212"/>
      <c r="N80" s="212"/>
      <c r="O80" s="212"/>
      <c r="P80" s="212"/>
      <c r="Q80" s="212"/>
      <c r="R80" s="212"/>
      <c r="S80" s="212"/>
      <c r="T80" s="212"/>
    </row>
    <row r="81" spans="1:20" s="213" customFormat="1" ht="12.75" x14ac:dyDescent="0.2">
      <c r="A81" s="211" t="s">
        <v>363</v>
      </c>
      <c r="B81" s="212"/>
      <c r="C81" s="212"/>
      <c r="D81" s="212"/>
      <c r="E81" s="212"/>
      <c r="F81" s="212"/>
      <c r="G81" s="212"/>
      <c r="H81" s="212"/>
      <c r="I81" s="212"/>
      <c r="J81" s="212"/>
      <c r="K81" s="212"/>
      <c r="L81" s="212"/>
      <c r="M81" s="212"/>
      <c r="N81" s="212"/>
      <c r="O81" s="212"/>
      <c r="P81" s="212"/>
      <c r="Q81" s="212"/>
      <c r="R81" s="212"/>
      <c r="S81" s="212"/>
      <c r="T81" s="212"/>
    </row>
    <row r="82" spans="1:20" s="213" customFormat="1" ht="12.75" x14ac:dyDescent="0.2">
      <c r="A82" s="211" t="s">
        <v>364</v>
      </c>
      <c r="B82" s="212"/>
      <c r="C82" s="212"/>
      <c r="D82" s="212"/>
      <c r="E82" s="212"/>
      <c r="F82" s="212"/>
      <c r="G82" s="212"/>
      <c r="H82" s="212"/>
      <c r="I82" s="212"/>
      <c r="J82" s="212"/>
      <c r="K82" s="212"/>
      <c r="L82" s="212"/>
      <c r="M82" s="212"/>
      <c r="N82" s="212"/>
      <c r="O82" s="212"/>
      <c r="P82" s="212"/>
      <c r="Q82" s="212"/>
      <c r="R82" s="212"/>
      <c r="S82" s="212"/>
      <c r="T82" s="212"/>
    </row>
    <row r="83" spans="1:20" s="213" customFormat="1" ht="12.75" x14ac:dyDescent="0.2">
      <c r="A83" s="211" t="s">
        <v>365</v>
      </c>
      <c r="B83" s="212"/>
      <c r="C83" s="212"/>
      <c r="D83" s="212"/>
      <c r="E83" s="212"/>
      <c r="F83" s="212"/>
      <c r="G83" s="212"/>
      <c r="H83" s="212"/>
      <c r="I83" s="212"/>
      <c r="J83" s="212"/>
      <c r="K83" s="212"/>
      <c r="L83" s="212"/>
      <c r="M83" s="212"/>
      <c r="N83" s="212"/>
      <c r="O83" s="212"/>
      <c r="P83" s="212"/>
      <c r="Q83" s="212"/>
      <c r="R83" s="212"/>
      <c r="S83" s="212"/>
      <c r="T83" s="212"/>
    </row>
    <row r="84" spans="1:20" s="213" customFormat="1" ht="12.75" x14ac:dyDescent="0.2">
      <c r="A84" s="211" t="s">
        <v>366</v>
      </c>
      <c r="B84" s="212"/>
      <c r="C84" s="212"/>
      <c r="D84" s="212"/>
      <c r="E84" s="212"/>
      <c r="F84" s="212"/>
      <c r="G84" s="212"/>
      <c r="H84" s="212"/>
      <c r="I84" s="212"/>
      <c r="J84" s="212"/>
      <c r="K84" s="212"/>
      <c r="L84" s="212"/>
      <c r="M84" s="212"/>
      <c r="N84" s="212"/>
      <c r="O84" s="212"/>
      <c r="P84" s="212"/>
      <c r="Q84" s="212"/>
      <c r="R84" s="212"/>
      <c r="S84" s="212"/>
      <c r="T84" s="212"/>
    </row>
    <row r="85" spans="1:20" s="213" customFormat="1" ht="12.75" x14ac:dyDescent="0.2">
      <c r="A85" s="211" t="s">
        <v>367</v>
      </c>
      <c r="B85" s="212"/>
      <c r="C85" s="212"/>
      <c r="D85" s="212"/>
      <c r="E85" s="212"/>
      <c r="F85" s="212"/>
      <c r="G85" s="212"/>
      <c r="H85" s="212"/>
      <c r="I85" s="212"/>
      <c r="J85" s="212"/>
      <c r="K85" s="212"/>
      <c r="L85" s="212"/>
      <c r="M85" s="212"/>
      <c r="N85" s="212"/>
      <c r="O85" s="212"/>
      <c r="P85" s="212"/>
      <c r="Q85" s="212"/>
      <c r="R85" s="212"/>
      <c r="S85" s="212"/>
      <c r="T85" s="212"/>
    </row>
    <row r="86" spans="1:20" s="213" customFormat="1" ht="12.75" x14ac:dyDescent="0.2">
      <c r="A86" s="211" t="s">
        <v>368</v>
      </c>
      <c r="B86" s="212"/>
      <c r="C86" s="212"/>
      <c r="D86" s="212"/>
      <c r="E86" s="212"/>
      <c r="F86" s="212"/>
      <c r="G86" s="212"/>
      <c r="H86" s="212"/>
      <c r="I86" s="212"/>
      <c r="J86" s="212"/>
      <c r="K86" s="212"/>
      <c r="L86" s="212"/>
      <c r="M86" s="212"/>
      <c r="N86" s="212"/>
      <c r="O86" s="212"/>
      <c r="P86" s="212"/>
      <c r="Q86" s="212"/>
      <c r="R86" s="212"/>
      <c r="S86" s="212"/>
      <c r="T86" s="212"/>
    </row>
    <row r="87" spans="1:20" s="213" customFormat="1" ht="12.75" x14ac:dyDescent="0.2">
      <c r="A87" s="211" t="s">
        <v>369</v>
      </c>
      <c r="B87" s="212"/>
      <c r="C87" s="212"/>
      <c r="D87" s="212"/>
      <c r="E87" s="212"/>
      <c r="F87" s="212"/>
      <c r="G87" s="212"/>
      <c r="H87" s="212"/>
      <c r="I87" s="212"/>
      <c r="J87" s="212"/>
      <c r="K87" s="212"/>
      <c r="L87" s="212"/>
      <c r="M87" s="212"/>
      <c r="N87" s="212"/>
      <c r="O87" s="212"/>
      <c r="P87" s="212"/>
      <c r="Q87" s="212"/>
      <c r="R87" s="212"/>
      <c r="S87" s="212"/>
      <c r="T87" s="212"/>
    </row>
    <row r="88" spans="1:20" s="213" customFormat="1" ht="12.75" x14ac:dyDescent="0.2">
      <c r="A88" s="211" t="s">
        <v>370</v>
      </c>
      <c r="B88" s="212"/>
      <c r="C88" s="212"/>
      <c r="D88" s="212"/>
      <c r="E88" s="212"/>
      <c r="F88" s="212"/>
      <c r="G88" s="212"/>
      <c r="H88" s="212"/>
      <c r="I88" s="212"/>
      <c r="J88" s="212"/>
      <c r="K88" s="212"/>
      <c r="L88" s="212"/>
      <c r="M88" s="212"/>
      <c r="N88" s="212"/>
      <c r="O88" s="212"/>
      <c r="P88" s="212"/>
      <c r="Q88" s="212"/>
      <c r="R88" s="212"/>
      <c r="S88" s="212"/>
      <c r="T88" s="212"/>
    </row>
    <row r="89" spans="1:20" s="213" customFormat="1" ht="12.75" x14ac:dyDescent="0.2">
      <c r="A89" s="211" t="s">
        <v>371</v>
      </c>
      <c r="B89" s="212"/>
      <c r="C89" s="212"/>
      <c r="D89" s="212"/>
      <c r="E89" s="212"/>
      <c r="F89" s="212"/>
      <c r="G89" s="212"/>
      <c r="H89" s="212"/>
      <c r="I89" s="212"/>
      <c r="J89" s="212"/>
      <c r="K89" s="212"/>
      <c r="L89" s="212"/>
      <c r="M89" s="212"/>
      <c r="N89" s="212"/>
      <c r="O89" s="212"/>
      <c r="P89" s="212"/>
      <c r="Q89" s="212"/>
      <c r="R89" s="212"/>
      <c r="S89" s="212"/>
      <c r="T89" s="212"/>
    </row>
    <row r="90" spans="1:20" s="213" customFormat="1" ht="12.75" x14ac:dyDescent="0.2">
      <c r="A90" s="211" t="s">
        <v>372</v>
      </c>
      <c r="B90" s="212"/>
      <c r="C90" s="212"/>
      <c r="D90" s="212"/>
      <c r="E90" s="212"/>
      <c r="F90" s="212"/>
      <c r="G90" s="212"/>
      <c r="H90" s="212"/>
      <c r="I90" s="212"/>
      <c r="J90" s="212"/>
      <c r="K90" s="212"/>
      <c r="L90" s="212"/>
      <c r="M90" s="212"/>
      <c r="N90" s="212"/>
      <c r="O90" s="212"/>
      <c r="P90" s="212"/>
      <c r="Q90" s="212"/>
      <c r="R90" s="212"/>
      <c r="S90" s="212"/>
      <c r="T90" s="212"/>
    </row>
    <row r="91" spans="1:20" s="213" customFormat="1" ht="12.75" x14ac:dyDescent="0.2">
      <c r="A91" s="211" t="s">
        <v>373</v>
      </c>
      <c r="B91" s="212"/>
      <c r="C91" s="212"/>
      <c r="D91" s="212"/>
      <c r="E91" s="212"/>
      <c r="F91" s="212"/>
      <c r="G91" s="212"/>
      <c r="H91" s="212"/>
      <c r="I91" s="212"/>
      <c r="J91" s="212"/>
      <c r="K91" s="212"/>
      <c r="L91" s="212"/>
      <c r="M91" s="212"/>
      <c r="N91" s="212"/>
      <c r="O91" s="212"/>
      <c r="P91" s="212"/>
      <c r="Q91" s="212"/>
      <c r="R91" s="212"/>
      <c r="S91" s="212"/>
      <c r="T91" s="212"/>
    </row>
    <row r="92" spans="1:20" s="213" customFormat="1" ht="12.75" x14ac:dyDescent="0.2">
      <c r="A92" s="211" t="s">
        <v>374</v>
      </c>
      <c r="B92" s="212"/>
      <c r="C92" s="212"/>
      <c r="D92" s="212"/>
      <c r="E92" s="212"/>
      <c r="F92" s="212"/>
      <c r="G92" s="212"/>
      <c r="H92" s="212"/>
      <c r="I92" s="212"/>
      <c r="J92" s="212"/>
      <c r="K92" s="212"/>
      <c r="L92" s="212"/>
      <c r="M92" s="212"/>
      <c r="N92" s="212"/>
      <c r="O92" s="212"/>
      <c r="P92" s="212"/>
      <c r="Q92" s="212"/>
      <c r="R92" s="212"/>
      <c r="S92" s="212"/>
      <c r="T92" s="212"/>
    </row>
    <row r="93" spans="1:20" s="213" customFormat="1" ht="12.75" x14ac:dyDescent="0.2">
      <c r="A93" s="211" t="s">
        <v>375</v>
      </c>
      <c r="B93" s="212"/>
      <c r="C93" s="212"/>
      <c r="D93" s="212"/>
      <c r="E93" s="212"/>
      <c r="F93" s="212"/>
      <c r="G93" s="212"/>
      <c r="H93" s="212"/>
      <c r="I93" s="212"/>
      <c r="J93" s="212"/>
      <c r="K93" s="212"/>
      <c r="L93" s="212"/>
      <c r="M93" s="212"/>
      <c r="N93" s="212"/>
      <c r="O93" s="212"/>
      <c r="P93" s="212"/>
      <c r="Q93" s="212"/>
      <c r="R93" s="212"/>
      <c r="S93" s="212"/>
      <c r="T93" s="212"/>
    </row>
    <row r="94" spans="1:20" s="213" customFormat="1" ht="12.75" x14ac:dyDescent="0.2">
      <c r="A94" s="211" t="s">
        <v>376</v>
      </c>
      <c r="B94" s="212"/>
      <c r="C94" s="212"/>
      <c r="D94" s="212"/>
      <c r="E94" s="212"/>
      <c r="F94" s="212"/>
      <c r="G94" s="212"/>
      <c r="H94" s="212"/>
      <c r="I94" s="212"/>
      <c r="J94" s="212"/>
      <c r="K94" s="212"/>
      <c r="L94" s="212"/>
      <c r="M94" s="212"/>
      <c r="N94" s="212"/>
      <c r="O94" s="212"/>
      <c r="P94" s="212"/>
      <c r="Q94" s="212"/>
      <c r="R94" s="212"/>
      <c r="S94" s="212"/>
      <c r="T94" s="212"/>
    </row>
    <row r="95" spans="1:20" s="213" customFormat="1" ht="12.75" x14ac:dyDescent="0.2">
      <c r="A95" s="211" t="s">
        <v>377</v>
      </c>
      <c r="B95" s="212"/>
      <c r="C95" s="212"/>
      <c r="D95" s="212"/>
      <c r="E95" s="212"/>
      <c r="F95" s="212"/>
      <c r="G95" s="212"/>
      <c r="H95" s="212"/>
      <c r="I95" s="212"/>
      <c r="J95" s="212"/>
      <c r="K95" s="212"/>
      <c r="L95" s="212"/>
      <c r="M95" s="212"/>
      <c r="N95" s="212"/>
      <c r="O95" s="212"/>
      <c r="P95" s="212"/>
      <c r="Q95" s="212"/>
      <c r="R95" s="212"/>
      <c r="S95" s="212"/>
      <c r="T95" s="212"/>
    </row>
    <row r="96" spans="1:20" s="213" customFormat="1" ht="12.75" x14ac:dyDescent="0.2">
      <c r="A96" s="211" t="s">
        <v>378</v>
      </c>
      <c r="B96" s="212"/>
      <c r="C96" s="212"/>
      <c r="D96" s="212"/>
      <c r="E96" s="212"/>
      <c r="F96" s="212"/>
      <c r="G96" s="212"/>
      <c r="H96" s="212"/>
      <c r="I96" s="212"/>
      <c r="J96" s="212"/>
      <c r="K96" s="212"/>
      <c r="L96" s="212"/>
      <c r="M96" s="212"/>
      <c r="N96" s="212"/>
      <c r="O96" s="212"/>
      <c r="P96" s="212"/>
      <c r="Q96" s="212"/>
      <c r="R96" s="212"/>
      <c r="S96" s="212"/>
      <c r="T96" s="212"/>
    </row>
    <row r="97" spans="1:20" s="213" customFormat="1" ht="12.75" x14ac:dyDescent="0.2">
      <c r="A97" s="211" t="s">
        <v>379</v>
      </c>
      <c r="B97" s="212"/>
      <c r="C97" s="212"/>
      <c r="D97" s="212"/>
      <c r="E97" s="212"/>
      <c r="F97" s="212"/>
      <c r="G97" s="212"/>
      <c r="H97" s="212"/>
      <c r="I97" s="212"/>
      <c r="J97" s="212"/>
      <c r="K97" s="212"/>
      <c r="L97" s="212"/>
      <c r="M97" s="212"/>
      <c r="N97" s="212"/>
      <c r="O97" s="212"/>
      <c r="P97" s="212"/>
      <c r="Q97" s="212"/>
      <c r="R97" s="212"/>
      <c r="S97" s="212"/>
      <c r="T97" s="212"/>
    </row>
    <row r="98" spans="1:20" s="213" customFormat="1" ht="12.75" x14ac:dyDescent="0.2">
      <c r="A98" s="211" t="s">
        <v>380</v>
      </c>
      <c r="B98" s="212"/>
      <c r="C98" s="212"/>
      <c r="D98" s="212"/>
      <c r="E98" s="212"/>
      <c r="F98" s="212"/>
      <c r="G98" s="212"/>
      <c r="H98" s="212"/>
      <c r="I98" s="212"/>
      <c r="J98" s="212"/>
      <c r="K98" s="212"/>
      <c r="L98" s="212"/>
      <c r="M98" s="212"/>
      <c r="N98" s="212"/>
      <c r="O98" s="212"/>
      <c r="P98" s="212"/>
      <c r="Q98" s="212"/>
      <c r="R98" s="212"/>
      <c r="S98" s="212"/>
      <c r="T98" s="212"/>
    </row>
    <row r="99" spans="1:20" s="213" customFormat="1" ht="12.75" x14ac:dyDescent="0.2">
      <c r="A99" s="211" t="s">
        <v>381</v>
      </c>
      <c r="B99" s="212"/>
      <c r="C99" s="212"/>
      <c r="D99" s="212"/>
      <c r="E99" s="212"/>
      <c r="F99" s="212"/>
      <c r="G99" s="212"/>
      <c r="H99" s="212"/>
      <c r="I99" s="212"/>
      <c r="J99" s="212"/>
      <c r="K99" s="212"/>
      <c r="L99" s="212"/>
      <c r="M99" s="212"/>
      <c r="N99" s="212"/>
      <c r="O99" s="212"/>
      <c r="P99" s="212"/>
      <c r="Q99" s="212"/>
      <c r="R99" s="212"/>
      <c r="S99" s="212"/>
      <c r="T99" s="212"/>
    </row>
    <row r="100" spans="1:20" s="213" customFormat="1" ht="12.75" x14ac:dyDescent="0.2">
      <c r="A100" s="211" t="s">
        <v>382</v>
      </c>
      <c r="B100" s="212"/>
      <c r="C100" s="212"/>
      <c r="D100" s="212"/>
      <c r="E100" s="212"/>
      <c r="F100" s="212"/>
      <c r="G100" s="212"/>
      <c r="H100" s="212"/>
      <c r="I100" s="212"/>
      <c r="J100" s="212"/>
      <c r="K100" s="212"/>
      <c r="L100" s="212"/>
      <c r="M100" s="212"/>
      <c r="N100" s="212"/>
      <c r="O100" s="212"/>
      <c r="P100" s="212"/>
      <c r="Q100" s="212"/>
      <c r="R100" s="212"/>
      <c r="S100" s="212"/>
      <c r="T100" s="212"/>
    </row>
    <row r="101" spans="1:20" s="213" customFormat="1" ht="12.75" x14ac:dyDescent="0.2">
      <c r="A101" s="211" t="s">
        <v>383</v>
      </c>
      <c r="B101" s="212"/>
      <c r="C101" s="212"/>
      <c r="D101" s="212"/>
      <c r="E101" s="212"/>
      <c r="F101" s="212"/>
      <c r="G101" s="212"/>
      <c r="H101" s="212"/>
      <c r="I101" s="212"/>
      <c r="J101" s="212"/>
      <c r="K101" s="212"/>
      <c r="L101" s="212"/>
      <c r="M101" s="212"/>
      <c r="N101" s="212"/>
      <c r="O101" s="212"/>
      <c r="P101" s="212"/>
      <c r="Q101" s="212"/>
      <c r="R101" s="212"/>
      <c r="S101" s="212"/>
      <c r="T101" s="212"/>
    </row>
    <row r="102" spans="1:20" s="213" customFormat="1" ht="12.75" x14ac:dyDescent="0.2">
      <c r="A102" s="211" t="s">
        <v>384</v>
      </c>
      <c r="B102" s="212"/>
      <c r="C102" s="212"/>
      <c r="D102" s="212"/>
      <c r="E102" s="212"/>
      <c r="F102" s="212"/>
      <c r="G102" s="212"/>
      <c r="H102" s="212"/>
      <c r="I102" s="212"/>
      <c r="J102" s="212"/>
      <c r="K102" s="212"/>
      <c r="L102" s="212"/>
      <c r="M102" s="212"/>
      <c r="N102" s="212"/>
      <c r="O102" s="212"/>
      <c r="P102" s="212"/>
      <c r="Q102" s="212"/>
      <c r="R102" s="212"/>
      <c r="S102" s="212"/>
      <c r="T102" s="212"/>
    </row>
    <row r="103" spans="1:20" s="213" customFormat="1" ht="12.75" x14ac:dyDescent="0.2">
      <c r="A103" s="211" t="s">
        <v>385</v>
      </c>
      <c r="B103" s="212"/>
      <c r="C103" s="212"/>
      <c r="D103" s="212"/>
      <c r="E103" s="212"/>
      <c r="F103" s="212"/>
      <c r="G103" s="212"/>
      <c r="H103" s="212"/>
      <c r="I103" s="212"/>
      <c r="J103" s="212"/>
      <c r="K103" s="212"/>
      <c r="L103" s="212"/>
      <c r="M103" s="212"/>
      <c r="N103" s="212"/>
      <c r="O103" s="212"/>
      <c r="P103" s="212"/>
      <c r="Q103" s="212"/>
      <c r="R103" s="212"/>
      <c r="S103" s="212"/>
      <c r="T103" s="212"/>
    </row>
    <row r="104" spans="1:20" s="213" customFormat="1" ht="12.75" x14ac:dyDescent="0.2">
      <c r="A104" s="211" t="s">
        <v>386</v>
      </c>
      <c r="B104" s="212"/>
      <c r="C104" s="212"/>
      <c r="D104" s="212"/>
      <c r="E104" s="212"/>
      <c r="F104" s="212"/>
      <c r="G104" s="212"/>
      <c r="H104" s="212"/>
      <c r="I104" s="212"/>
      <c r="J104" s="212"/>
      <c r="K104" s="212"/>
      <c r="L104" s="212"/>
      <c r="M104" s="212"/>
      <c r="N104" s="212"/>
      <c r="O104" s="212"/>
      <c r="P104" s="212"/>
      <c r="Q104" s="212"/>
      <c r="R104" s="212"/>
      <c r="S104" s="212"/>
      <c r="T104" s="212"/>
    </row>
    <row r="105" spans="1:20" s="213" customFormat="1" ht="12.75" x14ac:dyDescent="0.2">
      <c r="A105" s="211" t="s">
        <v>387</v>
      </c>
      <c r="B105" s="212"/>
      <c r="C105" s="212"/>
      <c r="D105" s="212"/>
      <c r="E105" s="212"/>
      <c r="F105" s="212"/>
      <c r="G105" s="212"/>
      <c r="H105" s="212"/>
      <c r="I105" s="212"/>
      <c r="J105" s="212"/>
      <c r="K105" s="212"/>
      <c r="L105" s="212"/>
      <c r="M105" s="212"/>
      <c r="N105" s="212"/>
      <c r="O105" s="212"/>
      <c r="P105" s="212"/>
      <c r="Q105" s="212"/>
      <c r="R105" s="212"/>
      <c r="S105" s="212"/>
      <c r="T105" s="212"/>
    </row>
    <row r="106" spans="1:20" s="213" customFormat="1" ht="12.75" x14ac:dyDescent="0.2">
      <c r="A106" s="211" t="s">
        <v>388</v>
      </c>
      <c r="B106" s="212"/>
      <c r="C106" s="212"/>
      <c r="D106" s="212"/>
      <c r="E106" s="212"/>
      <c r="F106" s="212"/>
      <c r="G106" s="212"/>
      <c r="H106" s="212"/>
      <c r="I106" s="212"/>
      <c r="J106" s="212"/>
      <c r="K106" s="212"/>
      <c r="L106" s="212"/>
      <c r="M106" s="212"/>
      <c r="N106" s="212"/>
      <c r="O106" s="212"/>
      <c r="P106" s="212"/>
      <c r="Q106" s="212"/>
      <c r="R106" s="212"/>
      <c r="S106" s="212"/>
      <c r="T106" s="212"/>
    </row>
    <row r="107" spans="1:20" s="213" customFormat="1" ht="12.75" x14ac:dyDescent="0.2">
      <c r="A107" s="211" t="s">
        <v>389</v>
      </c>
      <c r="B107" s="212"/>
      <c r="C107" s="212"/>
      <c r="D107" s="212"/>
      <c r="E107" s="212"/>
      <c r="F107" s="212"/>
      <c r="G107" s="212"/>
      <c r="H107" s="212"/>
      <c r="I107" s="212"/>
      <c r="J107" s="212"/>
      <c r="K107" s="212"/>
      <c r="L107" s="212"/>
      <c r="M107" s="212"/>
      <c r="N107" s="212"/>
      <c r="O107" s="212"/>
      <c r="P107" s="212"/>
      <c r="Q107" s="212"/>
      <c r="R107" s="212"/>
      <c r="S107" s="212"/>
      <c r="T107" s="212"/>
    </row>
    <row r="108" spans="1:20" s="213" customFormat="1" ht="12.75" x14ac:dyDescent="0.2">
      <c r="A108" s="211" t="s">
        <v>390</v>
      </c>
      <c r="B108" s="212"/>
      <c r="C108" s="212"/>
      <c r="D108" s="212"/>
      <c r="E108" s="212"/>
      <c r="F108" s="212"/>
      <c r="G108" s="212"/>
      <c r="H108" s="212"/>
      <c r="I108" s="212"/>
      <c r="J108" s="212"/>
      <c r="K108" s="212"/>
      <c r="L108" s="212"/>
      <c r="M108" s="212"/>
      <c r="N108" s="212"/>
      <c r="O108" s="212"/>
      <c r="P108" s="212"/>
      <c r="Q108" s="212"/>
      <c r="R108" s="212"/>
      <c r="S108" s="212"/>
      <c r="T108" s="212"/>
    </row>
    <row r="109" spans="1:20" s="213" customFormat="1" ht="12.75" x14ac:dyDescent="0.2">
      <c r="A109" s="211" t="s">
        <v>391</v>
      </c>
      <c r="B109" s="212"/>
      <c r="C109" s="212"/>
      <c r="D109" s="212"/>
      <c r="E109" s="212"/>
      <c r="F109" s="212"/>
      <c r="G109" s="212"/>
      <c r="H109" s="212"/>
      <c r="I109" s="212"/>
      <c r="J109" s="212"/>
      <c r="K109" s="212"/>
      <c r="L109" s="212"/>
      <c r="M109" s="212"/>
      <c r="N109" s="212"/>
      <c r="O109" s="212"/>
      <c r="P109" s="212"/>
      <c r="Q109" s="212"/>
      <c r="R109" s="212"/>
      <c r="S109" s="212"/>
      <c r="T109" s="212"/>
    </row>
    <row r="110" spans="1:20" s="213" customFormat="1" ht="12.75" x14ac:dyDescent="0.2">
      <c r="A110" s="211" t="s">
        <v>392</v>
      </c>
      <c r="B110" s="212"/>
      <c r="C110" s="212"/>
      <c r="D110" s="212"/>
      <c r="E110" s="212"/>
      <c r="F110" s="212"/>
      <c r="G110" s="212"/>
      <c r="H110" s="212"/>
      <c r="I110" s="212"/>
      <c r="J110" s="212"/>
      <c r="K110" s="212"/>
      <c r="L110" s="212"/>
      <c r="M110" s="212"/>
      <c r="N110" s="212"/>
      <c r="O110" s="212"/>
      <c r="P110" s="212"/>
      <c r="Q110" s="212"/>
      <c r="R110" s="212"/>
      <c r="S110" s="212"/>
      <c r="T110" s="212"/>
    </row>
    <row r="111" spans="1:20" s="213" customFormat="1" ht="12.75" x14ac:dyDescent="0.2">
      <c r="A111" s="211" t="s">
        <v>393</v>
      </c>
      <c r="B111" s="212"/>
      <c r="C111" s="212"/>
      <c r="D111" s="212"/>
      <c r="E111" s="212"/>
      <c r="F111" s="212"/>
      <c r="G111" s="212"/>
      <c r="H111" s="212"/>
      <c r="I111" s="212"/>
      <c r="J111" s="212"/>
      <c r="K111" s="212"/>
      <c r="L111" s="212"/>
      <c r="M111" s="212"/>
      <c r="N111" s="212"/>
      <c r="O111" s="212"/>
      <c r="P111" s="212"/>
      <c r="Q111" s="212"/>
      <c r="R111" s="212"/>
      <c r="S111" s="212"/>
      <c r="T111" s="212"/>
    </row>
    <row r="112" spans="1:20" s="213" customFormat="1" ht="12.75" x14ac:dyDescent="0.2">
      <c r="A112" s="211" t="s">
        <v>394</v>
      </c>
      <c r="B112" s="212"/>
      <c r="C112" s="212"/>
      <c r="D112" s="212"/>
      <c r="E112" s="212"/>
      <c r="F112" s="212"/>
      <c r="G112" s="212"/>
      <c r="H112" s="212"/>
      <c r="I112" s="212"/>
      <c r="J112" s="212"/>
      <c r="K112" s="212"/>
      <c r="L112" s="212"/>
      <c r="M112" s="212"/>
      <c r="N112" s="212"/>
      <c r="O112" s="212"/>
      <c r="P112" s="212"/>
      <c r="Q112" s="212"/>
      <c r="R112" s="212"/>
      <c r="S112" s="212"/>
      <c r="T112" s="212"/>
    </row>
    <row r="113" spans="1:20" s="213" customFormat="1" ht="12.75" x14ac:dyDescent="0.2">
      <c r="A113" s="211" t="s">
        <v>395</v>
      </c>
      <c r="B113" s="212"/>
      <c r="C113" s="212"/>
      <c r="D113" s="212"/>
      <c r="E113" s="212"/>
      <c r="F113" s="212"/>
      <c r="G113" s="212"/>
      <c r="H113" s="212"/>
      <c r="I113" s="212"/>
      <c r="J113" s="212"/>
      <c r="K113" s="212"/>
      <c r="L113" s="212"/>
      <c r="M113" s="212"/>
      <c r="N113" s="212"/>
      <c r="O113" s="212"/>
      <c r="P113" s="212"/>
      <c r="Q113" s="212"/>
      <c r="R113" s="212"/>
      <c r="S113" s="212"/>
      <c r="T113" s="212"/>
    </row>
    <row r="114" spans="1:20" s="213" customFormat="1" ht="12.75" x14ac:dyDescent="0.2">
      <c r="A114" s="211" t="s">
        <v>396</v>
      </c>
      <c r="B114" s="212"/>
      <c r="C114" s="212"/>
      <c r="D114" s="212"/>
      <c r="E114" s="212"/>
      <c r="F114" s="212"/>
      <c r="G114" s="212"/>
      <c r="H114" s="212"/>
      <c r="I114" s="212"/>
      <c r="J114" s="212"/>
      <c r="K114" s="212"/>
      <c r="L114" s="212"/>
      <c r="M114" s="212"/>
      <c r="N114" s="212"/>
      <c r="O114" s="212"/>
      <c r="P114" s="212"/>
      <c r="Q114" s="212"/>
      <c r="R114" s="212"/>
      <c r="S114" s="212"/>
      <c r="T114" s="212"/>
    </row>
    <row r="115" spans="1:20" s="213" customFormat="1" ht="12.75" x14ac:dyDescent="0.2">
      <c r="A115" s="211" t="s">
        <v>397</v>
      </c>
      <c r="B115" s="212"/>
      <c r="C115" s="212"/>
      <c r="D115" s="212"/>
      <c r="E115" s="212"/>
      <c r="F115" s="212"/>
      <c r="G115" s="212"/>
      <c r="H115" s="212"/>
      <c r="I115" s="212"/>
      <c r="J115" s="212"/>
      <c r="K115" s="212"/>
      <c r="L115" s="212"/>
      <c r="M115" s="212"/>
      <c r="N115" s="212"/>
      <c r="O115" s="212"/>
      <c r="P115" s="212"/>
      <c r="Q115" s="212"/>
      <c r="R115" s="212"/>
      <c r="S115" s="212"/>
      <c r="T115" s="212"/>
    </row>
    <row r="116" spans="1:20" s="213" customFormat="1" ht="12.75" x14ac:dyDescent="0.2">
      <c r="A116" s="211" t="s">
        <v>398</v>
      </c>
      <c r="B116" s="212"/>
      <c r="C116" s="212"/>
      <c r="D116" s="212"/>
      <c r="E116" s="212"/>
      <c r="F116" s="212"/>
      <c r="G116" s="212"/>
      <c r="H116" s="212"/>
      <c r="I116" s="212"/>
      <c r="J116" s="212"/>
      <c r="K116" s="212"/>
      <c r="L116" s="212"/>
      <c r="M116" s="212"/>
      <c r="N116" s="212"/>
      <c r="O116" s="212"/>
      <c r="P116" s="212"/>
      <c r="Q116" s="212"/>
      <c r="R116" s="212"/>
      <c r="S116" s="212"/>
      <c r="T116" s="212"/>
    </row>
    <row r="117" spans="1:20" s="213" customFormat="1" ht="12.75" x14ac:dyDescent="0.2">
      <c r="A117" s="211" t="s">
        <v>399</v>
      </c>
      <c r="B117" s="212"/>
      <c r="C117" s="212"/>
      <c r="D117" s="212"/>
      <c r="E117" s="212"/>
      <c r="F117" s="212"/>
      <c r="G117" s="212"/>
      <c r="H117" s="212"/>
      <c r="I117" s="212"/>
      <c r="J117" s="212"/>
      <c r="K117" s="212"/>
      <c r="L117" s="212"/>
      <c r="M117" s="212"/>
      <c r="N117" s="212"/>
      <c r="O117" s="212"/>
      <c r="P117" s="212"/>
      <c r="Q117" s="212"/>
      <c r="R117" s="212"/>
      <c r="S117" s="212"/>
      <c r="T117" s="212"/>
    </row>
    <row r="118" spans="1:20" s="213" customFormat="1" ht="12.75" x14ac:dyDescent="0.2">
      <c r="A118" s="211" t="s">
        <v>400</v>
      </c>
      <c r="B118" s="212"/>
      <c r="C118" s="212"/>
      <c r="D118" s="212"/>
      <c r="E118" s="212"/>
      <c r="F118" s="212"/>
      <c r="G118" s="212"/>
      <c r="H118" s="212"/>
      <c r="I118" s="212"/>
      <c r="J118" s="212"/>
      <c r="K118" s="212"/>
      <c r="L118" s="212"/>
      <c r="M118" s="212"/>
      <c r="N118" s="212"/>
      <c r="O118" s="212"/>
      <c r="P118" s="212"/>
      <c r="Q118" s="212"/>
      <c r="R118" s="212"/>
      <c r="S118" s="212"/>
      <c r="T118" s="212"/>
    </row>
    <row r="119" spans="1:20" s="213" customFormat="1" ht="12.75" x14ac:dyDescent="0.2">
      <c r="A119" s="211" t="s">
        <v>401</v>
      </c>
      <c r="B119" s="212"/>
      <c r="C119" s="212"/>
      <c r="D119" s="212"/>
      <c r="E119" s="212"/>
      <c r="F119" s="212"/>
      <c r="G119" s="212"/>
      <c r="H119" s="212"/>
      <c r="I119" s="212"/>
      <c r="J119" s="212"/>
      <c r="K119" s="212"/>
      <c r="L119" s="212"/>
      <c r="M119" s="212"/>
      <c r="N119" s="212"/>
      <c r="O119" s="212"/>
      <c r="P119" s="212"/>
      <c r="Q119" s="212"/>
      <c r="R119" s="212"/>
      <c r="S119" s="212"/>
      <c r="T119" s="212"/>
    </row>
    <row r="120" spans="1:20" s="213" customFormat="1" ht="12.75" x14ac:dyDescent="0.2">
      <c r="A120" s="211" t="s">
        <v>402</v>
      </c>
      <c r="B120" s="212"/>
      <c r="C120" s="212"/>
      <c r="D120" s="212"/>
      <c r="E120" s="212"/>
      <c r="F120" s="212"/>
      <c r="G120" s="212"/>
      <c r="H120" s="212"/>
      <c r="I120" s="212"/>
      <c r="J120" s="212"/>
      <c r="K120" s="212"/>
      <c r="L120" s="212"/>
      <c r="M120" s="212"/>
      <c r="N120" s="212"/>
      <c r="O120" s="212"/>
      <c r="P120" s="212"/>
      <c r="Q120" s="212"/>
      <c r="R120" s="212"/>
      <c r="S120" s="212"/>
      <c r="T120" s="212"/>
    </row>
    <row r="121" spans="1:20" s="213" customFormat="1" ht="12.75" x14ac:dyDescent="0.2">
      <c r="A121" s="211" t="s">
        <v>403</v>
      </c>
      <c r="B121" s="212"/>
      <c r="C121" s="212"/>
      <c r="D121" s="212"/>
      <c r="E121" s="212"/>
      <c r="F121" s="212"/>
      <c r="G121" s="212"/>
      <c r="H121" s="212"/>
      <c r="I121" s="212"/>
      <c r="J121" s="212"/>
      <c r="K121" s="212"/>
      <c r="L121" s="212"/>
      <c r="M121" s="212"/>
      <c r="N121" s="212"/>
      <c r="O121" s="212"/>
      <c r="P121" s="212"/>
      <c r="Q121" s="212"/>
      <c r="R121" s="212"/>
      <c r="S121" s="212"/>
      <c r="T121" s="212"/>
    </row>
    <row r="122" spans="1:20" s="213" customFormat="1" ht="12.75" x14ac:dyDescent="0.2">
      <c r="A122" s="211" t="s">
        <v>404</v>
      </c>
      <c r="B122" s="212"/>
      <c r="C122" s="212"/>
      <c r="D122" s="212"/>
      <c r="E122" s="212"/>
      <c r="F122" s="212"/>
      <c r="G122" s="212"/>
      <c r="H122" s="212"/>
      <c r="I122" s="212"/>
      <c r="J122" s="212"/>
      <c r="K122" s="212"/>
      <c r="L122" s="212"/>
      <c r="M122" s="212"/>
      <c r="N122" s="212"/>
      <c r="O122" s="212"/>
      <c r="P122" s="212"/>
      <c r="Q122" s="212"/>
      <c r="R122" s="212"/>
      <c r="S122" s="212"/>
      <c r="T122" s="212"/>
    </row>
    <row r="123" spans="1:20" s="213" customFormat="1" ht="12.75" x14ac:dyDescent="0.2">
      <c r="A123" s="211" t="s">
        <v>405</v>
      </c>
      <c r="B123" s="212"/>
      <c r="C123" s="212"/>
      <c r="D123" s="212"/>
      <c r="E123" s="212"/>
      <c r="F123" s="212"/>
      <c r="G123" s="212"/>
      <c r="H123" s="212"/>
      <c r="I123" s="212"/>
      <c r="J123" s="212"/>
      <c r="K123" s="212"/>
      <c r="L123" s="212"/>
      <c r="M123" s="212"/>
      <c r="N123" s="212"/>
      <c r="O123" s="212"/>
      <c r="P123" s="212"/>
      <c r="Q123" s="212"/>
      <c r="R123" s="212"/>
      <c r="S123" s="212"/>
      <c r="T123" s="212"/>
    </row>
    <row r="124" spans="1:20" s="213" customFormat="1" ht="12.75" x14ac:dyDescent="0.2">
      <c r="A124" s="211" t="s">
        <v>406</v>
      </c>
      <c r="B124" s="212"/>
      <c r="C124" s="212"/>
      <c r="D124" s="212"/>
      <c r="E124" s="212"/>
      <c r="F124" s="212"/>
      <c r="G124" s="212"/>
      <c r="H124" s="212"/>
      <c r="I124" s="212"/>
      <c r="J124" s="212"/>
      <c r="K124" s="212"/>
      <c r="L124" s="212"/>
      <c r="M124" s="212"/>
      <c r="N124" s="212"/>
      <c r="O124" s="212"/>
      <c r="P124" s="212"/>
      <c r="Q124" s="212"/>
      <c r="R124" s="212"/>
      <c r="S124" s="212"/>
      <c r="T124" s="212"/>
    </row>
    <row r="125" spans="1:20" s="213" customFormat="1" ht="12.75" x14ac:dyDescent="0.2">
      <c r="A125" s="211" t="s">
        <v>407</v>
      </c>
      <c r="B125" s="212"/>
      <c r="C125" s="212"/>
      <c r="D125" s="212"/>
      <c r="E125" s="212"/>
      <c r="F125" s="212"/>
      <c r="G125" s="212"/>
      <c r="H125" s="212"/>
      <c r="I125" s="212"/>
      <c r="J125" s="212"/>
      <c r="K125" s="212"/>
      <c r="L125" s="212"/>
      <c r="M125" s="212"/>
      <c r="N125" s="212"/>
      <c r="O125" s="212"/>
      <c r="P125" s="212"/>
      <c r="Q125" s="212"/>
      <c r="R125" s="212"/>
      <c r="S125" s="212"/>
      <c r="T125" s="212"/>
    </row>
  </sheetData>
  <sheetProtection password="835D" sheet="1" objects="1" scenarios="1" deleteRows="0"/>
  <phoneticPr fontId="2" type="noConversion"/>
  <conditionalFormatting sqref="A10:A19">
    <cfRule type="cellIs" dxfId="6" priority="6" stopIfTrue="1" operator="equal">
      <formula>"YES"</formula>
    </cfRule>
  </conditionalFormatting>
  <conditionalFormatting sqref="E15">
    <cfRule type="cellIs" dxfId="5" priority="4" stopIfTrue="1" operator="equal">
      <formula>"Fully Met"</formula>
    </cfRule>
    <cfRule type="cellIs" dxfId="4" priority="5" stopIfTrue="1" operator="equal">
      <formula>"No elements met"</formula>
    </cfRule>
  </conditionalFormatting>
  <conditionalFormatting sqref="M15">
    <cfRule type="expression" dxfId="3" priority="3">
      <formula>$E$10</formula>
    </cfRule>
  </conditionalFormatting>
  <conditionalFormatting sqref="E10:K10 E11:M11 E12:N12 E13:T15 E16:H16 E17:F17 E18:Q18 E19:K22">
    <cfRule type="expression" dxfId="2" priority="7">
      <formula>NOT(ISERR(SEARCH(" ",E10)))</formula>
    </cfRule>
  </conditionalFormatting>
  <conditionalFormatting sqref="D10:D22">
    <cfRule type="cellIs" dxfId="1" priority="1" operator="equal">
      <formula>"No elements met"</formula>
    </cfRule>
    <cfRule type="cellIs" dxfId="0" priority="2" operator="equal">
      <formula>"Fully Met"</formula>
    </cfRule>
  </conditionalFormatting>
  <dataValidations count="1">
    <dataValidation type="list" allowBlank="1" showInputMessage="1" showErrorMessage="1" sqref="D7">
      <formula1>$U$1:$U$10</formula1>
    </dataValidation>
  </dataValidations>
  <hyperlinks>
    <hyperlink ref="A23" r:id="rId1"/>
  </hyperlinks>
  <pageMargins left="0.25" right="0.25" top="0.75" bottom="0.75" header="0.3" footer="0.3"/>
  <pageSetup orientation="landscape" horizontalDpi="1200" verticalDpi="1200"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V53"/>
  <sheetViews>
    <sheetView tabSelected="1" topLeftCell="A26" zoomScale="125" zoomScaleNormal="125" zoomScalePageLayoutView="125" workbookViewId="0"/>
  </sheetViews>
  <sheetFormatPr defaultColWidth="9.140625" defaultRowHeight="15.75" x14ac:dyDescent="0.25"/>
  <cols>
    <col min="1" max="1" width="5.7109375" style="27" customWidth="1"/>
    <col min="2" max="2" width="50.7109375" style="27" customWidth="1"/>
    <col min="3" max="3" width="10.7109375" style="27" customWidth="1"/>
    <col min="4" max="4" width="28.7109375" style="27" customWidth="1"/>
    <col min="5" max="5" width="10.7109375" style="27" customWidth="1"/>
    <col min="6" max="6" width="28.7109375" style="27" customWidth="1"/>
    <col min="7" max="8" width="9.140625" style="26" hidden="1" customWidth="1"/>
    <col min="9" max="10" width="9.140625" style="27" hidden="1" customWidth="1"/>
    <col min="11" max="11" width="20.7109375" style="56" customWidth="1"/>
    <col min="12" max="20" width="9.140625" style="27" customWidth="1"/>
    <col min="21" max="16384" width="9.140625" style="27"/>
  </cols>
  <sheetData>
    <row r="1" spans="1:11" ht="20.25" x14ac:dyDescent="0.25">
      <c r="A1" s="174"/>
      <c r="B1" s="96" t="s">
        <v>222</v>
      </c>
      <c r="C1" s="87"/>
      <c r="D1" s="87"/>
      <c r="E1" s="87"/>
      <c r="F1" s="87"/>
      <c r="K1" s="58" t="str">
        <f>HYPERLINK("#'Self Assessment Summary'!A19:T19","Hyperlink to the SA Summary Worksheett")</f>
        <v>Hyperlink to the SA Summary Worksheett</v>
      </c>
    </row>
    <row r="2" spans="1:11" ht="18.75" x14ac:dyDescent="0.25">
      <c r="A2" s="174"/>
      <c r="B2" s="87" t="s">
        <v>73</v>
      </c>
      <c r="C2" s="87"/>
      <c r="D2" s="87"/>
      <c r="E2" s="87"/>
      <c r="F2" s="87"/>
      <c r="K2" s="58"/>
    </row>
    <row r="3" spans="1:11" ht="18.75" x14ac:dyDescent="0.25">
      <c r="A3" s="174"/>
      <c r="B3" s="87" t="s">
        <v>223</v>
      </c>
      <c r="C3" s="87"/>
      <c r="D3" s="87"/>
      <c r="E3" s="87"/>
      <c r="F3" s="87"/>
      <c r="K3" s="58"/>
    </row>
    <row r="4" spans="1:11" ht="12.75" customHeight="1" x14ac:dyDescent="0.25">
      <c r="A4" s="174"/>
      <c r="B4" s="87"/>
      <c r="C4" s="87"/>
      <c r="D4" s="87"/>
      <c r="E4" s="87"/>
      <c r="F4" s="87"/>
      <c r="K4" s="58"/>
    </row>
    <row r="5" spans="1:11" s="199" customFormat="1" ht="12.75" customHeight="1" x14ac:dyDescent="0.2">
      <c r="A5" s="196"/>
      <c r="B5" s="196" t="s">
        <v>306</v>
      </c>
      <c r="C5" s="198"/>
      <c r="D5" s="198"/>
      <c r="E5" s="198"/>
      <c r="F5" s="198"/>
      <c r="G5" s="6"/>
      <c r="H5" s="7"/>
      <c r="I5" s="7"/>
      <c r="J5" s="7"/>
      <c r="K5" s="51"/>
    </row>
    <row r="6" spans="1:11" s="199" customFormat="1" ht="12.75" customHeight="1" x14ac:dyDescent="0.2">
      <c r="A6" s="196"/>
      <c r="B6" s="200" t="s">
        <v>296</v>
      </c>
      <c r="C6" s="198"/>
      <c r="D6" s="198"/>
      <c r="E6" s="198"/>
      <c r="F6" s="198"/>
      <c r="G6" s="6"/>
      <c r="H6" s="7"/>
      <c r="I6" s="7"/>
      <c r="J6" s="7"/>
      <c r="K6" s="51"/>
    </row>
    <row r="7" spans="1:11" s="204" customFormat="1" ht="12.75" customHeight="1" x14ac:dyDescent="0.2">
      <c r="A7" s="201"/>
      <c r="B7" s="196" t="s">
        <v>288</v>
      </c>
      <c r="C7" s="202"/>
      <c r="D7" s="202"/>
      <c r="E7" s="202"/>
      <c r="F7" s="202"/>
      <c r="G7" s="203"/>
      <c r="H7" s="203"/>
      <c r="K7" s="205"/>
    </row>
    <row r="8" spans="1:11" s="204" customFormat="1" ht="12.75" customHeight="1" x14ac:dyDescent="0.2">
      <c r="A8" s="201"/>
      <c r="B8" s="200" t="s">
        <v>296</v>
      </c>
      <c r="C8" s="202"/>
      <c r="D8" s="202"/>
      <c r="E8" s="202"/>
      <c r="F8" s="202"/>
      <c r="G8" s="203"/>
      <c r="H8" s="203"/>
      <c r="K8" s="205"/>
    </row>
    <row r="9" spans="1:11" ht="12.75" customHeight="1" x14ac:dyDescent="0.25">
      <c r="A9" s="174"/>
      <c r="B9" s="4"/>
      <c r="C9" s="29"/>
      <c r="D9" s="30"/>
      <c r="E9" s="31"/>
      <c r="F9" s="30"/>
    </row>
    <row r="10" spans="1:11" ht="16.5" thickBot="1" x14ac:dyDescent="0.3">
      <c r="A10" s="174"/>
      <c r="B10" s="86" t="s">
        <v>233</v>
      </c>
      <c r="C10" s="86"/>
      <c r="D10" s="86"/>
      <c r="E10" s="86"/>
      <c r="F10" s="86"/>
    </row>
    <row r="11" spans="1:11" ht="12.75" customHeight="1" x14ac:dyDescent="0.25">
      <c r="A11" s="174"/>
      <c r="B11" s="40" t="s">
        <v>234</v>
      </c>
      <c r="C11" s="75" t="s">
        <v>438</v>
      </c>
      <c r="D11" s="227"/>
      <c r="E11" s="227"/>
      <c r="F11" s="228"/>
    </row>
    <row r="12" spans="1:11" ht="12.75" customHeight="1" x14ac:dyDescent="0.25">
      <c r="A12" s="174"/>
      <c r="B12" s="41" t="s">
        <v>102</v>
      </c>
      <c r="C12" s="77" t="s">
        <v>451</v>
      </c>
      <c r="D12" s="78"/>
      <c r="E12" s="78"/>
      <c r="F12" s="79"/>
    </row>
    <row r="13" spans="1:11" ht="12.75" customHeight="1" x14ac:dyDescent="0.25">
      <c r="A13" s="174"/>
      <c r="B13" s="41" t="s">
        <v>427</v>
      </c>
      <c r="C13" s="217" t="str">
        <f>IF('Self Assessment Summary'!D3="","Enter this field data on the 'Jurisdiction Name' field on the 'Self-Assessment Summary' worksheet page.",'Self Assessment Summary'!D3)</f>
        <v>Clark County Public Health</v>
      </c>
      <c r="D13" s="218"/>
      <c r="E13" s="218"/>
      <c r="F13" s="219"/>
    </row>
    <row r="14" spans="1:11" ht="12.75" customHeight="1" x14ac:dyDescent="0.25">
      <c r="A14" s="174"/>
      <c r="B14" s="41" t="s">
        <v>103</v>
      </c>
      <c r="C14" s="77"/>
      <c r="D14" s="78"/>
      <c r="E14" s="78"/>
      <c r="F14" s="79"/>
    </row>
    <row r="15" spans="1:11" ht="12.75" customHeight="1" x14ac:dyDescent="0.25">
      <c r="A15" s="174"/>
      <c r="B15" s="41" t="s">
        <v>112</v>
      </c>
      <c r="C15" s="77"/>
      <c r="D15" s="78"/>
      <c r="E15" s="78"/>
      <c r="F15" s="79"/>
    </row>
    <row r="16" spans="1:11" ht="12.75" customHeight="1" x14ac:dyDescent="0.25">
      <c r="A16" s="174"/>
      <c r="B16" s="41" t="s">
        <v>134</v>
      </c>
      <c r="C16" s="77"/>
      <c r="D16" s="78"/>
      <c r="E16" s="78"/>
      <c r="F16" s="79"/>
    </row>
    <row r="17" spans="1:22" ht="12.75" customHeight="1" thickBot="1" x14ac:dyDescent="0.3">
      <c r="A17" s="174"/>
      <c r="B17" s="42" t="s">
        <v>262</v>
      </c>
      <c r="C17" s="107" t="str">
        <f>IF(COUNTIF(C39:C47,"YES")=7,"YES","NO")</f>
        <v>NO</v>
      </c>
      <c r="D17" s="108"/>
      <c r="E17" s="108"/>
      <c r="F17" s="109"/>
    </row>
    <row r="18" spans="1:22" s="19" customFormat="1" ht="12.75" customHeight="1" x14ac:dyDescent="0.2">
      <c r="A18" s="157"/>
      <c r="B18" s="105" t="s">
        <v>241</v>
      </c>
      <c r="C18" s="105"/>
      <c r="D18" s="105"/>
      <c r="E18" s="105"/>
      <c r="F18" s="105"/>
      <c r="G18" s="17"/>
      <c r="H18" s="17"/>
      <c r="I18" s="18"/>
      <c r="J18" s="18"/>
      <c r="K18" s="54"/>
      <c r="L18" s="18"/>
      <c r="M18" s="18"/>
      <c r="N18" s="18"/>
      <c r="O18" s="18"/>
      <c r="P18" s="18"/>
      <c r="Q18" s="18"/>
      <c r="R18" s="18"/>
      <c r="S18" s="18"/>
      <c r="T18" s="18"/>
      <c r="U18" s="18"/>
      <c r="V18" s="18"/>
    </row>
    <row r="19" spans="1:22" s="19" customFormat="1" ht="12.75" customHeight="1" x14ac:dyDescent="0.2">
      <c r="A19" s="157"/>
      <c r="B19" s="104" t="s">
        <v>105</v>
      </c>
      <c r="C19" s="106"/>
      <c r="D19" s="229"/>
      <c r="E19" s="229"/>
      <c r="F19" s="229"/>
      <c r="G19" s="17"/>
      <c r="H19" s="17"/>
      <c r="I19" s="18"/>
      <c r="J19" s="18"/>
      <c r="K19" s="54"/>
      <c r="L19" s="18"/>
      <c r="M19" s="18"/>
      <c r="N19" s="18"/>
      <c r="O19" s="18"/>
      <c r="P19" s="18"/>
      <c r="Q19" s="18"/>
      <c r="R19" s="18"/>
      <c r="S19" s="18"/>
      <c r="T19" s="18"/>
      <c r="U19" s="18"/>
      <c r="V19" s="18"/>
    </row>
    <row r="20" spans="1:22" ht="12.75" customHeight="1" x14ac:dyDescent="0.25">
      <c r="A20" s="174"/>
      <c r="B20" s="34"/>
      <c r="C20" s="33"/>
      <c r="D20" s="230"/>
      <c r="E20" s="230"/>
      <c r="F20" s="230"/>
    </row>
    <row r="21" spans="1:22" ht="12.75" customHeight="1" x14ac:dyDescent="0.25">
      <c r="A21" s="174"/>
      <c r="B21" s="32"/>
      <c r="C21" s="29"/>
      <c r="D21" s="30"/>
      <c r="E21" s="31"/>
      <c r="F21" s="30"/>
    </row>
    <row r="22" spans="1:22" ht="16.5" thickBot="1" x14ac:dyDescent="0.3">
      <c r="A22" s="174"/>
      <c r="B22" s="86" t="s">
        <v>236</v>
      </c>
      <c r="C22" s="86"/>
      <c r="D22" s="86"/>
      <c r="E22" s="86"/>
      <c r="F22" s="86"/>
    </row>
    <row r="23" spans="1:22" ht="12.75" customHeight="1" x14ac:dyDescent="0.25">
      <c r="A23" s="174"/>
      <c r="B23" s="40" t="s">
        <v>237</v>
      </c>
      <c r="C23" s="75"/>
      <c r="D23" s="227"/>
      <c r="E23" s="227"/>
      <c r="F23" s="228"/>
    </row>
    <row r="24" spans="1:22" ht="12.75" customHeight="1" x14ac:dyDescent="0.25">
      <c r="A24" s="174"/>
      <c r="B24" s="41" t="s">
        <v>106</v>
      </c>
      <c r="C24" s="77"/>
      <c r="D24" s="78"/>
      <c r="E24" s="78"/>
      <c r="F24" s="79"/>
    </row>
    <row r="25" spans="1:22" ht="12.75" customHeight="1" x14ac:dyDescent="0.25">
      <c r="A25" s="174"/>
      <c r="B25" s="41" t="s">
        <v>107</v>
      </c>
      <c r="C25" s="77"/>
      <c r="D25" s="78"/>
      <c r="E25" s="78"/>
      <c r="F25" s="79"/>
    </row>
    <row r="26" spans="1:22" ht="12.75" customHeight="1" x14ac:dyDescent="0.25">
      <c r="A26" s="174"/>
      <c r="B26" s="41" t="s">
        <v>108</v>
      </c>
      <c r="C26" s="77"/>
      <c r="D26" s="78"/>
      <c r="E26" s="78"/>
      <c r="F26" s="79"/>
    </row>
    <row r="27" spans="1:22" ht="12.75" customHeight="1" x14ac:dyDescent="0.25">
      <c r="A27" s="174"/>
      <c r="B27" s="41" t="s">
        <v>112</v>
      </c>
      <c r="C27" s="77"/>
      <c r="D27" s="78"/>
      <c r="E27" s="78"/>
      <c r="F27" s="79"/>
    </row>
    <row r="28" spans="1:22" ht="12.75" customHeight="1" x14ac:dyDescent="0.25">
      <c r="A28" s="174"/>
      <c r="B28" s="41" t="s">
        <v>135</v>
      </c>
      <c r="C28" s="77"/>
      <c r="D28" s="78"/>
      <c r="E28" s="78"/>
      <c r="F28" s="79"/>
    </row>
    <row r="29" spans="1:22" ht="12.75" customHeight="1" x14ac:dyDescent="0.25">
      <c r="A29" s="174"/>
      <c r="B29" s="41" t="s">
        <v>254</v>
      </c>
      <c r="C29" s="82" t="str">
        <f>IF(COUNTIF(E39:E47,"YES")=7,IF(C17="YES","YES","NO"),IF(COUNTIF(E39:E47,"NO")&gt;0,"NO",""))</f>
        <v/>
      </c>
      <c r="D29" s="80"/>
      <c r="E29" s="80"/>
      <c r="F29" s="81"/>
    </row>
    <row r="30" spans="1:22" ht="12.75" customHeight="1" x14ac:dyDescent="0.25">
      <c r="A30" s="174"/>
      <c r="B30" s="105" t="s">
        <v>263</v>
      </c>
      <c r="C30" s="105"/>
      <c r="D30" s="105"/>
      <c r="E30" s="105"/>
      <c r="F30" s="105"/>
    </row>
    <row r="31" spans="1:22" ht="12.75" customHeight="1" x14ac:dyDescent="0.25">
      <c r="A31" s="174"/>
      <c r="B31" s="104" t="s">
        <v>111</v>
      </c>
      <c r="C31" s="106"/>
      <c r="D31" s="229"/>
      <c r="E31" s="229"/>
      <c r="F31" s="229"/>
    </row>
    <row r="32" spans="1:22" ht="9.9499999999999993" customHeight="1" x14ac:dyDescent="0.25">
      <c r="A32" s="174"/>
      <c r="B32" s="34"/>
      <c r="C32" s="36"/>
      <c r="D32" s="236"/>
      <c r="E32" s="236"/>
      <c r="F32" s="236"/>
    </row>
    <row r="33" spans="1:11" ht="9.9499999999999993" customHeight="1" x14ac:dyDescent="0.25">
      <c r="A33" s="174"/>
      <c r="B33" s="32"/>
      <c r="C33" s="29"/>
      <c r="D33" s="30"/>
      <c r="E33" s="31"/>
      <c r="F33" s="30"/>
    </row>
    <row r="34" spans="1:11" ht="9.9499999999999993" customHeight="1" x14ac:dyDescent="0.25">
      <c r="A34" s="174"/>
      <c r="B34" s="175" t="s">
        <v>39</v>
      </c>
      <c r="C34" s="153"/>
      <c r="D34" s="153"/>
      <c r="E34" s="153"/>
      <c r="F34" s="153"/>
      <c r="J34" s="24"/>
    </row>
    <row r="35" spans="1:11" ht="9.9499999999999993" customHeight="1" x14ac:dyDescent="0.25">
      <c r="A35" s="174"/>
      <c r="B35" s="176" t="s">
        <v>40</v>
      </c>
      <c r="C35" s="154"/>
      <c r="D35" s="154"/>
      <c r="E35" s="155"/>
      <c r="F35" s="155"/>
      <c r="J35" s="24">
        <f>COUNTIF(H39:H47, "")</f>
        <v>0</v>
      </c>
    </row>
    <row r="36" spans="1:11" x14ac:dyDescent="0.25">
      <c r="A36" s="174"/>
      <c r="B36" s="156" t="s">
        <v>285</v>
      </c>
      <c r="C36" s="154"/>
      <c r="D36" s="154"/>
      <c r="E36" s="155"/>
      <c r="F36" s="155"/>
      <c r="J36" s="24"/>
    </row>
    <row r="37" spans="1:11" x14ac:dyDescent="0.25">
      <c r="A37" s="174"/>
      <c r="B37" s="168" t="s">
        <v>276</v>
      </c>
      <c r="C37" s="169" t="s">
        <v>275</v>
      </c>
      <c r="D37" s="169" t="s">
        <v>220</v>
      </c>
      <c r="E37" s="169" t="s">
        <v>277</v>
      </c>
      <c r="F37" s="170" t="s">
        <v>274</v>
      </c>
      <c r="J37" s="24"/>
    </row>
    <row r="38" spans="1:11" x14ac:dyDescent="0.25">
      <c r="A38" s="174"/>
      <c r="B38" s="190" t="s">
        <v>198</v>
      </c>
      <c r="C38" s="191"/>
      <c r="D38" s="191"/>
      <c r="E38" s="191"/>
      <c r="F38" s="192"/>
      <c r="J38" s="24">
        <f>COUNTIF(G:G,"*")</f>
        <v>7</v>
      </c>
    </row>
    <row r="39" spans="1:11" ht="38.25" x14ac:dyDescent="0.25">
      <c r="A39" s="174"/>
      <c r="B39" s="177" t="s">
        <v>199</v>
      </c>
      <c r="C39" s="39" t="s">
        <v>40</v>
      </c>
      <c r="D39" s="65" t="s">
        <v>452</v>
      </c>
      <c r="E39" s="39"/>
      <c r="F39" s="65"/>
      <c r="G39" s="26" t="s">
        <v>1</v>
      </c>
      <c r="H39" s="26" t="str">
        <f>IF(C39="YES",IF(E39="NO",G39,""),G39)</f>
        <v>1A</v>
      </c>
      <c r="J39" s="24" t="str">
        <f>CONCATENATE(H39,H40,H41,H43,H44,H46,H47)</f>
        <v>1A1B1C2A2B3A3B</v>
      </c>
      <c r="K39" s="58" t="str">
        <f>HYPERLINK("#'Self Assessment Summary'!E19","Hyperlink to the Element on the SA Summary Worksheet")</f>
        <v>Hyperlink to the Element on the SA Summary Worksheet</v>
      </c>
    </row>
    <row r="40" spans="1:11" ht="84" customHeight="1" x14ac:dyDescent="0.25">
      <c r="A40" s="174"/>
      <c r="B40" s="177" t="s">
        <v>209</v>
      </c>
      <c r="C40" s="39" t="s">
        <v>40</v>
      </c>
      <c r="D40" s="65" t="s">
        <v>452</v>
      </c>
      <c r="E40" s="39"/>
      <c r="F40" s="65"/>
      <c r="G40" s="26" t="s">
        <v>2</v>
      </c>
      <c r="H40" s="26" t="str">
        <f>IF(C40="YES",IF(E40="NO",G40,""),G40)</f>
        <v>1B</v>
      </c>
      <c r="J40" s="24"/>
      <c r="K40" s="58" t="str">
        <f>HYPERLINK("#'Self Assessment Summary'!F19","Hyperlink to the Element on the SA Summary Worksheet")</f>
        <v>Hyperlink to the Element on the SA Summary Worksheet</v>
      </c>
    </row>
    <row r="41" spans="1:11" ht="38.25" x14ac:dyDescent="0.25">
      <c r="A41" s="174"/>
      <c r="B41" s="177" t="s">
        <v>200</v>
      </c>
      <c r="C41" s="39" t="s">
        <v>40</v>
      </c>
      <c r="D41" s="65" t="s">
        <v>452</v>
      </c>
      <c r="E41" s="39"/>
      <c r="F41" s="65"/>
      <c r="G41" s="26" t="s">
        <v>3</v>
      </c>
      <c r="H41" s="26" t="str">
        <f>IF(C41="YES",IF(E41="NO",G41,""),G41)</f>
        <v>1C</v>
      </c>
      <c r="J41" s="24"/>
      <c r="K41" s="58" t="str">
        <f>HYPERLINK("#'Self Assessment Summary'!G19","Hyperlink to the Element on the SA Summary Worksheet")</f>
        <v>Hyperlink to the Element on the SA Summary Worksheet</v>
      </c>
    </row>
    <row r="42" spans="1:11" x14ac:dyDescent="0.25">
      <c r="A42" s="174"/>
      <c r="B42" s="190" t="s">
        <v>201</v>
      </c>
      <c r="C42" s="191"/>
      <c r="D42" s="191"/>
      <c r="E42" s="191"/>
      <c r="F42" s="192"/>
      <c r="H42" s="26">
        <v>0</v>
      </c>
    </row>
    <row r="43" spans="1:11" ht="38.25" x14ac:dyDescent="0.25">
      <c r="A43" s="174"/>
      <c r="B43" s="178" t="s">
        <v>203</v>
      </c>
      <c r="C43" s="39" t="s">
        <v>40</v>
      </c>
      <c r="D43" s="65" t="s">
        <v>452</v>
      </c>
      <c r="E43" s="39"/>
      <c r="F43" s="65"/>
      <c r="G43" s="26" t="s">
        <v>4</v>
      </c>
      <c r="H43" s="26" t="str">
        <f t="shared" ref="H43:H44" si="0">IF(C43="YES",IF(E43="NO",G43,""),G43)</f>
        <v>2A</v>
      </c>
      <c r="K43" s="58" t="str">
        <f>HYPERLINK("#'Self Assessment Summary'!H19","Hyperlink to the Element on the SA Summary Worksheet")</f>
        <v>Hyperlink to the Element on the SA Summary Worksheet</v>
      </c>
    </row>
    <row r="44" spans="1:11" ht="38.25" x14ac:dyDescent="0.25">
      <c r="A44" s="174"/>
      <c r="B44" s="178" t="s">
        <v>202</v>
      </c>
      <c r="C44" s="39" t="s">
        <v>40</v>
      </c>
      <c r="D44" s="65" t="s">
        <v>452</v>
      </c>
      <c r="E44" s="39"/>
      <c r="F44" s="65"/>
      <c r="G44" s="26" t="s">
        <v>5</v>
      </c>
      <c r="H44" s="26" t="str">
        <f t="shared" si="0"/>
        <v>2B</v>
      </c>
      <c r="K44" s="58" t="str">
        <f>HYPERLINK("#'Self Assessment Summary'!I19","Hyperlink to the Element on the SA Summary Worksheet")</f>
        <v>Hyperlink to the Element on the SA Summary Worksheet</v>
      </c>
    </row>
    <row r="45" spans="1:11" x14ac:dyDescent="0.25">
      <c r="A45" s="174"/>
      <c r="B45" s="190" t="s">
        <v>204</v>
      </c>
      <c r="C45" s="191"/>
      <c r="D45" s="191"/>
      <c r="E45" s="191"/>
      <c r="F45" s="192"/>
      <c r="H45" s="26">
        <v>0</v>
      </c>
    </row>
    <row r="46" spans="1:11" ht="66.75" customHeight="1" x14ac:dyDescent="0.25">
      <c r="A46" s="174"/>
      <c r="B46" s="177" t="s">
        <v>205</v>
      </c>
      <c r="C46" s="39" t="s">
        <v>40</v>
      </c>
      <c r="D46" s="65" t="s">
        <v>452</v>
      </c>
      <c r="E46" s="39"/>
      <c r="F46" s="65"/>
      <c r="G46" s="26" t="s">
        <v>6</v>
      </c>
      <c r="H46" s="26" t="str">
        <f>IF(C46="YES",IF(E46="NO",G46,""),G46)</f>
        <v>3A</v>
      </c>
      <c r="K46" s="58" t="str">
        <f>HYPERLINK("#'Self Assessment Summary'!J19","Hyperlink to the Element on the SA Summary Worksheet")</f>
        <v>Hyperlink to the Element on the SA Summary Worksheet</v>
      </c>
    </row>
    <row r="47" spans="1:11" ht="39.75" customHeight="1" x14ac:dyDescent="0.25">
      <c r="A47" s="174"/>
      <c r="B47" s="177" t="s">
        <v>206</v>
      </c>
      <c r="C47" s="39" t="s">
        <v>40</v>
      </c>
      <c r="D47" s="65" t="s">
        <v>452</v>
      </c>
      <c r="E47" s="39"/>
      <c r="F47" s="65"/>
      <c r="G47" s="26" t="s">
        <v>8</v>
      </c>
      <c r="H47" s="26" t="str">
        <f>IF(C47="YES",IF(E47="NO",G47,""),G47)</f>
        <v>3B</v>
      </c>
      <c r="K47" s="58" t="str">
        <f>HYPERLINK("#'Self Assessment Summary'!K19","Hyperlink to the Element on the SA Summary Worksheet")</f>
        <v>Hyperlink to the Element on the SA Summary Worksheet</v>
      </c>
    </row>
    <row r="48" spans="1:11" x14ac:dyDescent="0.25">
      <c r="A48" s="174"/>
      <c r="B48" s="193" t="s">
        <v>0</v>
      </c>
      <c r="C48" s="194"/>
      <c r="D48" s="194"/>
      <c r="E48" s="194"/>
      <c r="F48" s="195"/>
    </row>
    <row r="49" spans="1:22" s="19" customFormat="1" ht="408.95" customHeight="1" x14ac:dyDescent="0.2">
      <c r="A49" s="157"/>
      <c r="B49" s="246"/>
      <c r="C49" s="247"/>
      <c r="D49" s="247"/>
      <c r="E49" s="247"/>
      <c r="F49" s="248"/>
      <c r="G49" s="28"/>
      <c r="H49" s="28"/>
      <c r="I49" s="24"/>
      <c r="J49" s="24"/>
      <c r="K49" s="54"/>
    </row>
    <row r="50" spans="1:22" s="19" customFormat="1" ht="12.75" x14ac:dyDescent="0.2">
      <c r="A50" s="211" t="s">
        <v>308</v>
      </c>
      <c r="G50" s="17"/>
      <c r="H50" s="17"/>
      <c r="I50" s="18"/>
      <c r="J50" s="18"/>
      <c r="K50" s="54"/>
      <c r="L50" s="18"/>
    </row>
    <row r="51" spans="1:22" s="19" customFormat="1" ht="12.75" x14ac:dyDescent="0.2">
      <c r="A51" s="211" t="s">
        <v>408</v>
      </c>
      <c r="G51" s="17"/>
      <c r="H51" s="17"/>
      <c r="I51" s="18"/>
      <c r="J51" s="18"/>
      <c r="K51" s="54"/>
      <c r="L51" s="18"/>
    </row>
    <row r="52" spans="1:22" s="19" customFormat="1" ht="12.75" x14ac:dyDescent="0.2">
      <c r="A52" s="211" t="s">
        <v>425</v>
      </c>
      <c r="G52" s="17"/>
      <c r="H52" s="17"/>
      <c r="I52" s="18"/>
      <c r="J52" s="18"/>
      <c r="K52" s="54"/>
      <c r="L52" s="18"/>
    </row>
    <row r="53" spans="1:22" s="19" customFormat="1" ht="12.75" x14ac:dyDescent="0.2">
      <c r="A53" s="211" t="s">
        <v>426</v>
      </c>
      <c r="G53" s="17"/>
      <c r="H53" s="17"/>
      <c r="I53" s="18"/>
      <c r="J53" s="18"/>
      <c r="K53" s="54"/>
      <c r="L53" s="18"/>
      <c r="M53" s="18"/>
      <c r="N53" s="18"/>
      <c r="O53" s="18"/>
      <c r="P53" s="18"/>
      <c r="Q53" s="18"/>
      <c r="R53" s="18"/>
      <c r="S53" s="18"/>
      <c r="T53" s="18"/>
      <c r="U53" s="18"/>
      <c r="V53" s="18"/>
    </row>
  </sheetData>
  <sheetProtection password="835D" sheet="1" objects="1" scenarios="1" deleteRows="0"/>
  <mergeCells count="1">
    <mergeCell ref="B49:F49"/>
  </mergeCells>
  <phoneticPr fontId="2" type="noConversion"/>
  <dataValidations count="1">
    <dataValidation type="list" allowBlank="1" showInputMessage="1" showErrorMessage="1" sqref="E39:E41 C43:C44 E43:E44 C46:C47 E46:E47 C39:C41">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47"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153"/>
  <sheetViews>
    <sheetView topLeftCell="A45" zoomScale="125" zoomScaleNormal="125" zoomScalePageLayoutView="125" workbookViewId="0">
      <selection activeCell="C48" sqref="C48"/>
    </sheetView>
  </sheetViews>
  <sheetFormatPr defaultColWidth="9.140625" defaultRowHeight="15.75" x14ac:dyDescent="0.25"/>
  <cols>
    <col min="1" max="1" width="5.7109375" style="8" customWidth="1"/>
    <col min="2" max="2" width="50.7109375" style="8" customWidth="1"/>
    <col min="3" max="3" width="10.7109375" style="14" customWidth="1"/>
    <col min="4" max="4" width="28.7109375" style="15" customWidth="1"/>
    <col min="5" max="5" width="10.7109375" style="16" customWidth="1"/>
    <col min="6" max="6" width="28.7109375" style="15" customWidth="1"/>
    <col min="7" max="7" width="5.7109375" style="6" hidden="1" customWidth="1"/>
    <col min="8" max="9" width="5.7109375" style="7" hidden="1" customWidth="1"/>
    <col min="10" max="10" width="29.7109375" style="7" hidden="1" customWidth="1"/>
    <col min="11" max="11" width="20.7109375" style="51" customWidth="1"/>
    <col min="12" max="16384" width="9.140625" style="8"/>
  </cols>
  <sheetData>
    <row r="1" spans="1:12" ht="20.25" x14ac:dyDescent="0.2">
      <c r="A1" s="4"/>
      <c r="B1" s="99" t="s">
        <v>225</v>
      </c>
      <c r="C1" s="35"/>
      <c r="D1" s="35"/>
      <c r="E1" s="35"/>
      <c r="F1" s="35"/>
      <c r="K1" s="58" t="str">
        <f>HYPERLINK("#'Self Assessment Summary'!A10:T10","Hyperlink to the SA Summary Worksheet")</f>
        <v>Hyperlink to the SA Summary Worksheet</v>
      </c>
    </row>
    <row r="2" spans="1:12" ht="18.75" x14ac:dyDescent="0.2">
      <c r="A2" s="4"/>
      <c r="B2" s="87" t="s">
        <v>73</v>
      </c>
      <c r="C2" s="35"/>
      <c r="D2" s="35"/>
      <c r="E2" s="35"/>
      <c r="F2" s="35"/>
      <c r="K2" s="58"/>
    </row>
    <row r="3" spans="1:12" ht="18.75" x14ac:dyDescent="0.2">
      <c r="A3" s="4"/>
      <c r="B3" s="87" t="s">
        <v>223</v>
      </c>
      <c r="C3" s="35"/>
      <c r="D3" s="35"/>
      <c r="E3" s="35"/>
      <c r="F3" s="35"/>
    </row>
    <row r="4" spans="1:12" s="199" customFormat="1" ht="12.75" customHeight="1" x14ac:dyDescent="0.2">
      <c r="A4" s="196"/>
      <c r="B4" s="209"/>
      <c r="C4" s="198"/>
      <c r="D4" s="198"/>
      <c r="E4" s="198"/>
      <c r="F4" s="198"/>
      <c r="G4" s="6"/>
      <c r="H4" s="7"/>
      <c r="I4" s="7"/>
      <c r="J4" s="7"/>
      <c r="K4" s="51"/>
    </row>
    <row r="5" spans="1:12" s="199" customFormat="1" ht="12.75" customHeight="1" x14ac:dyDescent="0.2">
      <c r="A5" s="196"/>
      <c r="B5" s="196" t="s">
        <v>297</v>
      </c>
      <c r="C5" s="198"/>
      <c r="D5" s="198"/>
      <c r="E5" s="198"/>
      <c r="F5" s="198"/>
      <c r="G5" s="6"/>
      <c r="H5" s="7"/>
      <c r="I5" s="7"/>
      <c r="J5" s="7"/>
      <c r="K5" s="51"/>
    </row>
    <row r="6" spans="1:12" s="199" customFormat="1" ht="12.75" customHeight="1" x14ac:dyDescent="0.2">
      <c r="A6" s="196"/>
      <c r="B6" s="200" t="s">
        <v>298</v>
      </c>
      <c r="C6" s="198"/>
      <c r="D6" s="198"/>
      <c r="E6" s="198"/>
      <c r="F6" s="198"/>
      <c r="G6" s="6"/>
      <c r="H6" s="7"/>
      <c r="I6" s="7"/>
      <c r="J6" s="7"/>
      <c r="K6" s="51"/>
    </row>
    <row r="7" spans="1:12" s="199" customFormat="1" ht="12.75" customHeight="1" x14ac:dyDescent="0.2">
      <c r="A7" s="196"/>
      <c r="B7" s="196" t="s">
        <v>288</v>
      </c>
      <c r="C7" s="202"/>
      <c r="D7" s="202"/>
      <c r="E7" s="202"/>
      <c r="F7" s="202"/>
      <c r="G7" s="6"/>
      <c r="H7" s="7"/>
      <c r="I7" s="7"/>
      <c r="J7" s="7"/>
      <c r="K7" s="51"/>
      <c r="L7" s="85"/>
    </row>
    <row r="8" spans="1:12" s="199" customFormat="1" ht="12.75" customHeight="1" x14ac:dyDescent="0.2">
      <c r="A8" s="196"/>
      <c r="B8" s="200" t="s">
        <v>287</v>
      </c>
      <c r="C8" s="202"/>
      <c r="D8" s="202"/>
      <c r="E8" s="202"/>
      <c r="F8" s="202"/>
      <c r="G8" s="6"/>
      <c r="H8" s="7"/>
      <c r="I8" s="7"/>
      <c r="J8" s="7"/>
      <c r="K8" s="51"/>
      <c r="L8" s="85"/>
    </row>
    <row r="9" spans="1:12" s="199" customFormat="1" ht="12.75" customHeight="1" x14ac:dyDescent="0.2">
      <c r="A9" s="196"/>
      <c r="B9" s="196"/>
      <c r="C9" s="207"/>
      <c r="D9" s="32"/>
      <c r="E9" s="210"/>
      <c r="F9" s="32"/>
      <c r="G9" s="6"/>
      <c r="H9" s="7"/>
      <c r="I9" s="7"/>
      <c r="J9" s="7"/>
      <c r="K9" s="85"/>
      <c r="L9" s="85"/>
    </row>
    <row r="10" spans="1:12" ht="16.5" thickBot="1" x14ac:dyDescent="0.3">
      <c r="A10" s="4"/>
      <c r="B10" s="86" t="s">
        <v>233</v>
      </c>
      <c r="C10" s="86"/>
      <c r="D10" s="86"/>
      <c r="E10" s="86"/>
      <c r="F10" s="86"/>
      <c r="K10" s="85"/>
      <c r="L10" s="85"/>
    </row>
    <row r="11" spans="1:12" ht="12.75" customHeight="1" x14ac:dyDescent="0.2">
      <c r="A11" s="4"/>
      <c r="B11" s="40" t="s">
        <v>234</v>
      </c>
      <c r="C11" s="75" t="s">
        <v>433</v>
      </c>
      <c r="D11" s="227"/>
      <c r="E11" s="227"/>
      <c r="F11" s="228"/>
    </row>
    <row r="12" spans="1:12" ht="12.75" customHeight="1" x14ac:dyDescent="0.2">
      <c r="A12" s="4"/>
      <c r="B12" s="41" t="s">
        <v>102</v>
      </c>
      <c r="C12" s="77" t="s">
        <v>434</v>
      </c>
      <c r="D12" s="78"/>
      <c r="E12" s="78"/>
      <c r="F12" s="79"/>
    </row>
    <row r="13" spans="1:12" ht="12.75" customHeight="1" x14ac:dyDescent="0.2">
      <c r="A13" s="4"/>
      <c r="B13" s="41" t="s">
        <v>427</v>
      </c>
      <c r="C13" s="217" t="str">
        <f>IF('Self Assessment Summary'!D3="","Enter this field data on the 'Jurisdiction Name' field on the 'Self-Assessment Summary' worksheet page.",'Self Assessment Summary'!D3)</f>
        <v>Clark County Public Health</v>
      </c>
      <c r="D13" s="218"/>
      <c r="E13" s="218"/>
      <c r="F13" s="219"/>
    </row>
    <row r="14" spans="1:12" ht="12.75" customHeight="1" x14ac:dyDescent="0.2">
      <c r="A14" s="4"/>
      <c r="B14" s="41" t="s">
        <v>103</v>
      </c>
      <c r="C14" s="77"/>
      <c r="D14" s="78"/>
      <c r="E14" s="78"/>
      <c r="F14" s="79"/>
    </row>
    <row r="15" spans="1:12" ht="12.75" customHeight="1" x14ac:dyDescent="0.2">
      <c r="A15" s="4"/>
      <c r="B15" s="41" t="s">
        <v>112</v>
      </c>
      <c r="C15" s="77"/>
      <c r="D15" s="78"/>
      <c r="E15" s="78"/>
      <c r="F15" s="79"/>
    </row>
    <row r="16" spans="1:12" ht="12.75" customHeight="1" x14ac:dyDescent="0.2">
      <c r="A16" s="4"/>
      <c r="B16" s="41" t="s">
        <v>104</v>
      </c>
      <c r="C16" s="197"/>
      <c r="D16" s="78"/>
      <c r="E16" s="78"/>
      <c r="F16" s="79"/>
    </row>
    <row r="17" spans="1:22" ht="12.75" customHeight="1" thickBot="1" x14ac:dyDescent="0.25">
      <c r="A17" s="4"/>
      <c r="B17" s="42" t="s">
        <v>255</v>
      </c>
      <c r="C17" s="101" t="str">
        <f>IF(COUNTIF(C39:C48,"YES")=7,"YES","NO")</f>
        <v>NO</v>
      </c>
      <c r="D17" s="102"/>
      <c r="E17" s="102"/>
      <c r="F17" s="103"/>
    </row>
    <row r="18" spans="1:22" s="19" customFormat="1" ht="12.75" customHeight="1" x14ac:dyDescent="0.2">
      <c r="A18" s="157"/>
      <c r="B18" s="105" t="s">
        <v>240</v>
      </c>
      <c r="C18" s="105"/>
      <c r="D18" s="105"/>
      <c r="E18" s="105"/>
      <c r="F18" s="105"/>
      <c r="G18" s="17"/>
      <c r="H18" s="17"/>
      <c r="I18" s="18"/>
      <c r="J18" s="18"/>
      <c r="K18" s="54"/>
      <c r="L18" s="18"/>
      <c r="M18" s="18"/>
      <c r="N18" s="18"/>
      <c r="O18" s="18"/>
      <c r="P18" s="18"/>
      <c r="Q18" s="18"/>
      <c r="R18" s="18"/>
      <c r="S18" s="18"/>
      <c r="T18" s="18"/>
      <c r="U18" s="18"/>
      <c r="V18" s="18"/>
    </row>
    <row r="19" spans="1:22" s="19" customFormat="1" ht="12.75" customHeight="1" x14ac:dyDescent="0.2">
      <c r="A19" s="157"/>
      <c r="B19" s="104" t="s">
        <v>105</v>
      </c>
      <c r="C19" s="106"/>
      <c r="D19" s="229"/>
      <c r="E19" s="229"/>
      <c r="F19" s="229"/>
      <c r="G19" s="17"/>
      <c r="H19" s="17"/>
      <c r="I19" s="18"/>
      <c r="J19" s="18"/>
      <c r="K19" s="54"/>
      <c r="L19" s="18"/>
      <c r="M19" s="18"/>
      <c r="N19" s="18"/>
      <c r="O19" s="18"/>
      <c r="P19" s="18"/>
      <c r="Q19" s="18"/>
      <c r="R19" s="18"/>
      <c r="S19" s="18"/>
      <c r="T19" s="18"/>
      <c r="U19" s="18"/>
      <c r="V19" s="18"/>
    </row>
    <row r="20" spans="1:22" ht="12.75" customHeight="1" x14ac:dyDescent="0.2">
      <c r="A20" s="4"/>
      <c r="B20" s="34"/>
      <c r="C20" s="33"/>
      <c r="D20" s="230"/>
      <c r="E20" s="230"/>
      <c r="F20" s="230"/>
    </row>
    <row r="21" spans="1:22" ht="12.75" customHeight="1" x14ac:dyDescent="0.25">
      <c r="A21" s="4"/>
      <c r="B21" s="32"/>
      <c r="C21" s="29"/>
      <c r="D21" s="30"/>
      <c r="E21" s="31"/>
      <c r="F21" s="30"/>
    </row>
    <row r="22" spans="1:22" ht="16.5" customHeight="1" thickBot="1" x14ac:dyDescent="0.3">
      <c r="A22" s="4"/>
      <c r="B22" s="86" t="s">
        <v>236</v>
      </c>
      <c r="C22" s="86"/>
      <c r="D22" s="86"/>
      <c r="E22" s="86"/>
      <c r="F22" s="86"/>
    </row>
    <row r="23" spans="1:22" ht="12.75" customHeight="1" x14ac:dyDescent="0.2">
      <c r="A23" s="4"/>
      <c r="B23" s="40" t="s">
        <v>237</v>
      </c>
      <c r="C23" s="75"/>
      <c r="D23" s="227"/>
      <c r="E23" s="227"/>
      <c r="F23" s="228"/>
    </row>
    <row r="24" spans="1:22" ht="12.75" customHeight="1" x14ac:dyDescent="0.2">
      <c r="A24" s="4"/>
      <c r="B24" s="41" t="s">
        <v>106</v>
      </c>
      <c r="C24" s="77"/>
      <c r="D24" s="78"/>
      <c r="E24" s="78"/>
      <c r="F24" s="79"/>
    </row>
    <row r="25" spans="1:22" ht="12.75" customHeight="1" x14ac:dyDescent="0.2">
      <c r="A25" s="4"/>
      <c r="B25" s="41" t="s">
        <v>107</v>
      </c>
      <c r="C25" s="77"/>
      <c r="D25" s="78"/>
      <c r="E25" s="78"/>
      <c r="F25" s="79"/>
    </row>
    <row r="26" spans="1:22" ht="12.75" customHeight="1" x14ac:dyDescent="0.2">
      <c r="A26" s="4"/>
      <c r="B26" s="41" t="s">
        <v>108</v>
      </c>
      <c r="C26" s="77"/>
      <c r="D26" s="78"/>
      <c r="E26" s="78"/>
      <c r="F26" s="79"/>
    </row>
    <row r="27" spans="1:22" ht="12.75" customHeight="1" x14ac:dyDescent="0.2">
      <c r="A27" s="4"/>
      <c r="B27" s="41" t="s">
        <v>112</v>
      </c>
      <c r="C27" s="77"/>
      <c r="D27" s="78"/>
      <c r="E27" s="78"/>
      <c r="F27" s="79"/>
    </row>
    <row r="28" spans="1:22" ht="12.75" customHeight="1" x14ac:dyDescent="0.2">
      <c r="A28" s="4"/>
      <c r="B28" s="41" t="s">
        <v>109</v>
      </c>
      <c r="C28" s="197"/>
      <c r="D28" s="78"/>
      <c r="E28" s="78"/>
      <c r="F28" s="79"/>
    </row>
    <row r="29" spans="1:22" ht="12.75" customHeight="1" thickBot="1" x14ac:dyDescent="0.25">
      <c r="A29" s="4"/>
      <c r="B29" s="41" t="s">
        <v>247</v>
      </c>
      <c r="C29" s="101" t="str">
        <f>IF(COUNTIF(E39:E48,"YES")=7,IF(C17="YES","YES","NO"),IF(COUNTIF(E39:E48,"NO")&gt;0,"NO",""))</f>
        <v/>
      </c>
      <c r="D29" s="102"/>
      <c r="E29" s="102"/>
      <c r="F29" s="103"/>
    </row>
    <row r="30" spans="1:22" s="19" customFormat="1" ht="12.75" customHeight="1" x14ac:dyDescent="0.2">
      <c r="A30" s="157"/>
      <c r="B30" s="105" t="s">
        <v>110</v>
      </c>
      <c r="C30" s="105"/>
      <c r="D30" s="105"/>
      <c r="E30" s="105"/>
      <c r="F30" s="105"/>
      <c r="G30" s="17"/>
      <c r="H30" s="17"/>
      <c r="I30" s="18"/>
      <c r="J30" s="18"/>
      <c r="K30" s="54"/>
      <c r="L30" s="18"/>
      <c r="M30" s="18"/>
      <c r="N30" s="18"/>
      <c r="O30" s="18"/>
      <c r="P30" s="18"/>
      <c r="Q30" s="18"/>
      <c r="R30" s="18"/>
      <c r="S30" s="18"/>
      <c r="T30" s="18"/>
      <c r="U30" s="18"/>
      <c r="V30" s="18"/>
    </row>
    <row r="31" spans="1:22" s="19" customFormat="1" ht="12.75" customHeight="1" x14ac:dyDescent="0.2">
      <c r="A31" s="157"/>
      <c r="B31" s="104" t="s">
        <v>111</v>
      </c>
      <c r="C31" s="106"/>
      <c r="D31" s="229"/>
      <c r="E31" s="229"/>
      <c r="F31" s="229"/>
      <c r="G31" s="17"/>
      <c r="H31" s="17"/>
      <c r="I31" s="18"/>
      <c r="J31" s="18"/>
      <c r="K31" s="54"/>
      <c r="L31" s="18"/>
      <c r="M31" s="18"/>
      <c r="N31" s="18"/>
      <c r="O31" s="18"/>
      <c r="P31" s="18"/>
      <c r="Q31" s="18"/>
      <c r="R31" s="18"/>
      <c r="S31" s="18"/>
      <c r="T31" s="18"/>
      <c r="U31" s="18"/>
      <c r="V31" s="18"/>
    </row>
    <row r="32" spans="1:22" s="19" customFormat="1" ht="9.9499999999999993" customHeight="1" x14ac:dyDescent="0.2">
      <c r="A32" s="157"/>
      <c r="B32" s="104"/>
      <c r="C32" s="162"/>
      <c r="D32" s="162"/>
      <c r="E32" s="162"/>
      <c r="F32" s="162"/>
      <c r="G32" s="17"/>
      <c r="H32" s="17"/>
      <c r="I32" s="18"/>
      <c r="J32" s="18"/>
      <c r="K32" s="54"/>
      <c r="L32" s="18"/>
      <c r="M32" s="18"/>
      <c r="N32" s="18"/>
      <c r="O32" s="18"/>
      <c r="P32" s="18"/>
      <c r="Q32" s="18"/>
      <c r="R32" s="18"/>
      <c r="S32" s="18"/>
      <c r="T32" s="18"/>
      <c r="U32" s="18"/>
      <c r="V32" s="18"/>
    </row>
    <row r="33" spans="1:11" ht="9.9499999999999993" customHeight="1" x14ac:dyDescent="0.2">
      <c r="A33" s="4"/>
      <c r="B33" s="34"/>
      <c r="C33" s="36"/>
      <c r="D33" s="36"/>
      <c r="E33" s="36"/>
      <c r="F33" s="36"/>
    </row>
    <row r="34" spans="1:11" ht="9.9499999999999993" customHeight="1" x14ac:dyDescent="0.2">
      <c r="A34" s="4"/>
      <c r="B34" s="158" t="s">
        <v>39</v>
      </c>
      <c r="C34" s="153"/>
      <c r="D34" s="153"/>
      <c r="E34" s="153"/>
      <c r="F34" s="153"/>
    </row>
    <row r="35" spans="1:11" s="9" customFormat="1" ht="9.9499999999999993" customHeight="1" x14ac:dyDescent="0.2">
      <c r="A35" s="159"/>
      <c r="B35" s="5" t="s">
        <v>40</v>
      </c>
      <c r="C35" s="154"/>
      <c r="D35" s="154"/>
      <c r="E35" s="155"/>
      <c r="F35" s="155"/>
      <c r="G35" s="6"/>
      <c r="H35" s="7"/>
      <c r="I35" s="6"/>
      <c r="J35" s="7">
        <f>COUNTIF(H39:H48, "")</f>
        <v>5</v>
      </c>
      <c r="K35" s="52"/>
    </row>
    <row r="36" spans="1:11" s="9" customFormat="1" ht="16.5" customHeight="1" x14ac:dyDescent="0.2">
      <c r="A36" s="159"/>
      <c r="B36" s="156" t="s">
        <v>273</v>
      </c>
      <c r="C36" s="154"/>
      <c r="D36" s="154"/>
      <c r="E36" s="155"/>
      <c r="F36" s="155"/>
      <c r="G36" s="6"/>
      <c r="H36" s="7"/>
      <c r="I36" s="6"/>
      <c r="J36" s="7"/>
      <c r="K36" s="52"/>
    </row>
    <row r="37" spans="1:11" s="11" customFormat="1" ht="16.5" customHeight="1" x14ac:dyDescent="0.2">
      <c r="A37" s="160"/>
      <c r="B37" s="171" t="s">
        <v>276</v>
      </c>
      <c r="C37" s="172" t="s">
        <v>275</v>
      </c>
      <c r="D37" s="172" t="s">
        <v>220</v>
      </c>
      <c r="E37" s="172" t="s">
        <v>277</v>
      </c>
      <c r="F37" s="173" t="s">
        <v>274</v>
      </c>
      <c r="G37" s="6"/>
      <c r="H37" s="10"/>
      <c r="I37" s="10"/>
      <c r="J37" s="7"/>
      <c r="K37" s="53"/>
    </row>
    <row r="38" spans="1:11" ht="16.5" customHeight="1" x14ac:dyDescent="0.2">
      <c r="A38" s="4"/>
      <c r="B38" s="181" t="s">
        <v>41</v>
      </c>
      <c r="C38" s="182"/>
      <c r="D38" s="182"/>
      <c r="E38" s="182"/>
      <c r="F38" s="183"/>
      <c r="J38" s="7">
        <f>COUNTIF(G:G,"*")</f>
        <v>7</v>
      </c>
    </row>
    <row r="39" spans="1:11" ht="66" customHeight="1" x14ac:dyDescent="0.2">
      <c r="A39" s="4"/>
      <c r="B39" s="161" t="s">
        <v>215</v>
      </c>
      <c r="C39" s="39" t="s">
        <v>39</v>
      </c>
      <c r="D39" s="65" t="s">
        <v>458</v>
      </c>
      <c r="E39" s="39"/>
      <c r="F39" s="43"/>
      <c r="G39" s="6" t="s">
        <v>1</v>
      </c>
      <c r="H39" s="7" t="str">
        <f>IF(C39="YES",IF(E39="NO",G39,""),G39)</f>
        <v/>
      </c>
      <c r="J39" s="12" t="str">
        <f>CONCATENATE(H39,H40,H41,H43,H44,H46,H48)</f>
        <v>2A4A</v>
      </c>
      <c r="K39" s="58" t="str">
        <f>HYPERLINK("#'Self Assessment Summary'!E10","Hyperlink to the Element on the SA Summary Worksheet")</f>
        <v>Hyperlink to the Element on the SA Summary Worksheet</v>
      </c>
    </row>
    <row r="40" spans="1:11" ht="52.5" customHeight="1" x14ac:dyDescent="0.2">
      <c r="A40" s="4"/>
      <c r="B40" s="161" t="s">
        <v>216</v>
      </c>
      <c r="C40" s="39" t="s">
        <v>39</v>
      </c>
      <c r="D40" s="65" t="s">
        <v>458</v>
      </c>
      <c r="E40" s="39"/>
      <c r="F40" s="43"/>
      <c r="G40" s="6" t="s">
        <v>2</v>
      </c>
      <c r="H40" s="7" t="str">
        <f t="shared" ref="H40:H48" si="0">IF(C40="YES",IF(E40="NO",G40,""),G40)</f>
        <v/>
      </c>
      <c r="K40" s="58" t="str">
        <f>HYPERLINK("#'Self Assessment Summary'!F10","Hyperlink to the Element on the SA Summary Worksheet")</f>
        <v>Hyperlink to the Element on the SA Summary Worksheet</v>
      </c>
    </row>
    <row r="41" spans="1:11" ht="68.25" customHeight="1" x14ac:dyDescent="0.2">
      <c r="A41" s="4"/>
      <c r="B41" s="161" t="s">
        <v>217</v>
      </c>
      <c r="C41" s="39" t="s">
        <v>39</v>
      </c>
      <c r="D41" s="65" t="s">
        <v>440</v>
      </c>
      <c r="E41" s="39"/>
      <c r="F41" s="43"/>
      <c r="G41" s="6" t="s">
        <v>3</v>
      </c>
      <c r="H41" s="7" t="str">
        <f t="shared" si="0"/>
        <v/>
      </c>
      <c r="K41" s="58" t="str">
        <f>HYPERLINK("#'Self Assessment Summary'!G10","Hyperlink to the Element on the SA Summary Worksheet")</f>
        <v>Hyperlink to the Element on the SA Summary Worksheet</v>
      </c>
    </row>
    <row r="42" spans="1:11" ht="17.100000000000001" customHeight="1" x14ac:dyDescent="0.2">
      <c r="A42" s="4"/>
      <c r="B42" s="184" t="s">
        <v>74</v>
      </c>
      <c r="C42" s="185"/>
      <c r="D42" s="185"/>
      <c r="E42" s="185"/>
      <c r="F42" s="186"/>
      <c r="H42" s="7">
        <v>0</v>
      </c>
    </row>
    <row r="43" spans="1:11" ht="107.25" customHeight="1" x14ac:dyDescent="0.2">
      <c r="A43" s="4"/>
      <c r="B43" s="161" t="s">
        <v>218</v>
      </c>
      <c r="C43" s="39" t="s">
        <v>40</v>
      </c>
      <c r="D43" s="65" t="s">
        <v>459</v>
      </c>
      <c r="E43" s="39"/>
      <c r="F43" s="43"/>
      <c r="G43" s="6" t="s">
        <v>4</v>
      </c>
      <c r="H43" s="7" t="str">
        <f t="shared" si="0"/>
        <v>2A</v>
      </c>
      <c r="K43" s="58" t="str">
        <f>HYPERLINK("#'Self Assessment Summary'!H10","Hyperlink to the Element on the SA Summary Worksheet")</f>
        <v>Hyperlink to the Element on the SA Summary Worksheet</v>
      </c>
    </row>
    <row r="44" spans="1:11" ht="105.75" customHeight="1" x14ac:dyDescent="0.2">
      <c r="A44" s="4"/>
      <c r="B44" s="161" t="s">
        <v>219</v>
      </c>
      <c r="C44" s="39" t="s">
        <v>39</v>
      </c>
      <c r="D44" s="65" t="s">
        <v>461</v>
      </c>
      <c r="E44" s="39"/>
      <c r="F44" s="43"/>
      <c r="G44" s="6" t="s">
        <v>5</v>
      </c>
      <c r="H44" s="7" t="str">
        <f t="shared" si="0"/>
        <v/>
      </c>
      <c r="K44" s="58" t="str">
        <f>HYPERLINK("#'Self Assessment Summary'!I10","Hyperlink to the Element on the SA Summary Worksheet")</f>
        <v>Hyperlink to the Element on the SA Summary Worksheet</v>
      </c>
    </row>
    <row r="45" spans="1:11" x14ac:dyDescent="0.2">
      <c r="A45" s="4"/>
      <c r="B45" s="184" t="s">
        <v>43</v>
      </c>
      <c r="C45" s="185"/>
      <c r="D45" s="185"/>
      <c r="E45" s="185"/>
      <c r="F45" s="186"/>
      <c r="H45" s="7">
        <v>0</v>
      </c>
    </row>
    <row r="46" spans="1:11" ht="107.25" customHeight="1" x14ac:dyDescent="0.2">
      <c r="A46" s="4"/>
      <c r="B46" s="161" t="s">
        <v>210</v>
      </c>
      <c r="C46" s="39" t="s">
        <v>39</v>
      </c>
      <c r="D46" s="65" t="s">
        <v>460</v>
      </c>
      <c r="E46" s="39"/>
      <c r="F46" s="43"/>
      <c r="G46" s="6" t="s">
        <v>6</v>
      </c>
      <c r="H46" s="7" t="str">
        <f t="shared" si="0"/>
        <v/>
      </c>
      <c r="K46" s="58" t="str">
        <f>HYPERLINK("#'Self Assessment Summary'!J10","Hyperlink to the Element on the SA Summary Worksheet")</f>
        <v>Hyperlink to the Element on the SA Summary Worksheet</v>
      </c>
    </row>
    <row r="47" spans="1:11" x14ac:dyDescent="0.2">
      <c r="A47" s="4"/>
      <c r="B47" s="184" t="s">
        <v>44</v>
      </c>
      <c r="C47" s="185"/>
      <c r="D47" s="185"/>
      <c r="E47" s="185"/>
      <c r="F47" s="186"/>
      <c r="H47" s="7">
        <v>0</v>
      </c>
    </row>
    <row r="48" spans="1:11" ht="120" customHeight="1" x14ac:dyDescent="0.2">
      <c r="A48" s="4"/>
      <c r="B48" s="161" t="s">
        <v>211</v>
      </c>
      <c r="C48" s="39" t="s">
        <v>40</v>
      </c>
      <c r="D48" s="65" t="s">
        <v>462</v>
      </c>
      <c r="E48" s="39"/>
      <c r="F48" s="43"/>
      <c r="G48" s="6" t="s">
        <v>7</v>
      </c>
      <c r="H48" s="7" t="str">
        <f t="shared" si="0"/>
        <v>4A</v>
      </c>
      <c r="K48" s="58" t="str">
        <f>HYPERLINK("#'Self Assessment Summary'!K10","Hyperlink to the Element on the SA Summary Worksheet")</f>
        <v>Hyperlink to the Element on the SA Summary Worksheet</v>
      </c>
    </row>
    <row r="49" spans="1:11" ht="17.100000000000001" customHeight="1" x14ac:dyDescent="0.25">
      <c r="A49" s="4"/>
      <c r="B49" s="187" t="s">
        <v>0</v>
      </c>
      <c r="C49" s="188"/>
      <c r="D49" s="188"/>
      <c r="E49" s="188"/>
      <c r="F49" s="189"/>
    </row>
    <row r="50" spans="1:11" ht="408.95" customHeight="1" thickBot="1" x14ac:dyDescent="0.25">
      <c r="A50" s="4"/>
      <c r="B50" s="240"/>
      <c r="C50" s="241"/>
      <c r="D50" s="241"/>
      <c r="E50" s="241"/>
      <c r="F50" s="242"/>
    </row>
    <row r="51" spans="1:11" s="13" customFormat="1" ht="12.75" x14ac:dyDescent="0.2">
      <c r="A51" s="211" t="s">
        <v>308</v>
      </c>
      <c r="B51" s="212"/>
      <c r="C51" s="212"/>
      <c r="D51" s="212"/>
      <c r="E51" s="212"/>
      <c r="F51" s="212"/>
      <c r="G51" s="212"/>
      <c r="H51" s="212"/>
      <c r="I51" s="7"/>
      <c r="J51" s="7"/>
      <c r="K51" s="51"/>
    </row>
    <row r="52" spans="1:11" s="13" customFormat="1" ht="12.75" x14ac:dyDescent="0.2">
      <c r="A52" s="211" t="s">
        <v>408</v>
      </c>
      <c r="B52" s="212"/>
      <c r="C52" s="212"/>
      <c r="D52" s="212"/>
      <c r="E52" s="212"/>
      <c r="F52" s="212"/>
      <c r="G52" s="212"/>
      <c r="H52" s="212"/>
      <c r="I52" s="7"/>
      <c r="J52" s="7"/>
      <c r="K52" s="51"/>
    </row>
    <row r="53" spans="1:11" s="13" customFormat="1" ht="12.75" x14ac:dyDescent="0.2">
      <c r="A53" s="211" t="s">
        <v>409</v>
      </c>
      <c r="B53" s="212"/>
      <c r="C53" s="212"/>
      <c r="D53" s="212"/>
      <c r="E53" s="212"/>
      <c r="F53" s="212"/>
      <c r="G53" s="212"/>
      <c r="H53" s="212"/>
      <c r="I53" s="7"/>
      <c r="J53" s="7"/>
      <c r="K53" s="51"/>
    </row>
    <row r="54" spans="1:11" s="13" customFormat="1" ht="12.75" x14ac:dyDescent="0.2">
      <c r="A54" s="211" t="s">
        <v>422</v>
      </c>
      <c r="B54" s="212"/>
      <c r="C54" s="212"/>
      <c r="D54" s="212"/>
      <c r="E54" s="212"/>
      <c r="F54" s="212"/>
      <c r="G54" s="212"/>
      <c r="H54" s="212"/>
      <c r="I54" s="7"/>
      <c r="J54" s="7"/>
      <c r="K54" s="51"/>
    </row>
    <row r="55" spans="1:11" s="13" customFormat="1" ht="12.75" x14ac:dyDescent="0.2">
      <c r="A55" s="211"/>
      <c r="B55" s="212"/>
      <c r="C55" s="212"/>
      <c r="D55" s="212"/>
      <c r="E55" s="212"/>
      <c r="F55" s="212"/>
      <c r="G55" s="212"/>
      <c r="H55" s="212"/>
      <c r="I55" s="7"/>
      <c r="J55" s="7"/>
      <c r="K55" s="51"/>
    </row>
    <row r="56" spans="1:11" s="13" customFormat="1" ht="12.75" x14ac:dyDescent="0.2">
      <c r="A56" s="211"/>
      <c r="B56" s="199"/>
      <c r="C56" s="214"/>
      <c r="D56" s="215"/>
      <c r="E56" s="216"/>
      <c r="F56" s="215"/>
      <c r="G56" s="6"/>
      <c r="H56" s="7"/>
      <c r="I56" s="7"/>
      <c r="J56" s="7"/>
      <c r="K56" s="51"/>
    </row>
    <row r="57" spans="1:11" s="13" customFormat="1" ht="12.75" x14ac:dyDescent="0.2">
      <c r="A57" s="211"/>
      <c r="B57" s="199"/>
      <c r="C57" s="214"/>
      <c r="D57" s="215"/>
      <c r="E57" s="216"/>
      <c r="F57" s="215"/>
      <c r="G57" s="6"/>
      <c r="H57" s="7"/>
      <c r="I57" s="7"/>
      <c r="J57" s="7"/>
      <c r="K57" s="51"/>
    </row>
    <row r="58" spans="1:11" s="13" customFormat="1" x14ac:dyDescent="0.25">
      <c r="B58" s="8"/>
      <c r="C58" s="14"/>
      <c r="D58" s="15"/>
      <c r="E58" s="16"/>
      <c r="F58" s="15"/>
      <c r="G58" s="6"/>
      <c r="H58" s="7"/>
      <c r="I58" s="7"/>
      <c r="J58" s="7"/>
      <c r="K58" s="51"/>
    </row>
    <row r="59" spans="1:11" s="13" customFormat="1" x14ac:dyDescent="0.25">
      <c r="B59" s="8"/>
      <c r="C59" s="14"/>
      <c r="D59" s="15"/>
      <c r="E59" s="16"/>
      <c r="F59" s="15"/>
      <c r="G59" s="6"/>
      <c r="H59" s="7"/>
      <c r="I59" s="7"/>
      <c r="J59" s="7"/>
      <c r="K59" s="51"/>
    </row>
    <row r="60" spans="1:11" s="13" customFormat="1" x14ac:dyDescent="0.25">
      <c r="B60" s="8"/>
      <c r="C60" s="14"/>
      <c r="D60" s="15"/>
      <c r="E60" s="16"/>
      <c r="F60" s="15"/>
      <c r="G60" s="6"/>
      <c r="H60" s="7"/>
      <c r="I60" s="7"/>
      <c r="J60" s="7"/>
      <c r="K60" s="51"/>
    </row>
    <row r="61" spans="1:11" s="13" customFormat="1" x14ac:dyDescent="0.25">
      <c r="B61" s="8"/>
      <c r="C61" s="14"/>
      <c r="D61" s="15"/>
      <c r="E61" s="16"/>
      <c r="F61" s="15"/>
      <c r="G61" s="6"/>
      <c r="H61" s="7"/>
      <c r="I61" s="7"/>
      <c r="J61" s="7"/>
      <c r="K61" s="51"/>
    </row>
    <row r="62" spans="1:11" s="13" customFormat="1" x14ac:dyDescent="0.25">
      <c r="B62" s="8"/>
      <c r="C62" s="14"/>
      <c r="D62" s="15"/>
      <c r="E62" s="16"/>
      <c r="F62" s="15"/>
      <c r="G62" s="6"/>
      <c r="H62" s="7"/>
      <c r="I62" s="7"/>
      <c r="J62" s="7"/>
      <c r="K62" s="51"/>
    </row>
    <row r="63" spans="1:11" s="13" customFormat="1" x14ac:dyDescent="0.25">
      <c r="B63" s="8"/>
      <c r="C63" s="14"/>
      <c r="D63" s="15"/>
      <c r="E63" s="16"/>
      <c r="F63" s="15"/>
      <c r="G63" s="6"/>
      <c r="H63" s="7"/>
      <c r="I63" s="7"/>
      <c r="J63" s="7"/>
      <c r="K63" s="51"/>
    </row>
    <row r="64" spans="1:11" s="13" customFormat="1" x14ac:dyDescent="0.25">
      <c r="B64" s="8"/>
      <c r="C64" s="14"/>
      <c r="D64" s="15"/>
      <c r="E64" s="16"/>
      <c r="F64" s="15"/>
      <c r="G64" s="6"/>
      <c r="H64" s="7"/>
      <c r="I64" s="7"/>
      <c r="J64" s="7"/>
      <c r="K64" s="51"/>
    </row>
    <row r="65" spans="2:11" s="13" customFormat="1" x14ac:dyDescent="0.25">
      <c r="B65" s="8"/>
      <c r="C65" s="14"/>
      <c r="D65" s="15"/>
      <c r="E65" s="16"/>
      <c r="F65" s="15"/>
      <c r="G65" s="6"/>
      <c r="H65" s="7"/>
      <c r="I65" s="7"/>
      <c r="J65" s="7"/>
      <c r="K65" s="51"/>
    </row>
    <row r="66" spans="2:11" s="13" customFormat="1" x14ac:dyDescent="0.25">
      <c r="B66" s="8"/>
      <c r="C66" s="14"/>
      <c r="D66" s="15"/>
      <c r="E66" s="16"/>
      <c r="F66" s="15"/>
      <c r="G66" s="6"/>
      <c r="H66" s="7"/>
      <c r="I66" s="7"/>
      <c r="J66" s="7"/>
      <c r="K66" s="51"/>
    </row>
    <row r="67" spans="2:11" s="13" customFormat="1" x14ac:dyDescent="0.25">
      <c r="B67" s="8"/>
      <c r="C67" s="14"/>
      <c r="D67" s="15"/>
      <c r="E67" s="16"/>
      <c r="F67" s="15"/>
      <c r="G67" s="6"/>
      <c r="H67" s="7"/>
      <c r="I67" s="7"/>
      <c r="J67" s="7"/>
      <c r="K67" s="51"/>
    </row>
    <row r="68" spans="2:11" s="13" customFormat="1" x14ac:dyDescent="0.25">
      <c r="B68" s="8"/>
      <c r="C68" s="14"/>
      <c r="D68" s="15"/>
      <c r="E68" s="16"/>
      <c r="F68" s="15"/>
      <c r="G68" s="6"/>
      <c r="H68" s="7"/>
      <c r="I68" s="7"/>
      <c r="J68" s="7"/>
      <c r="K68" s="51"/>
    </row>
    <row r="69" spans="2:11" s="13" customFormat="1" x14ac:dyDescent="0.25">
      <c r="B69" s="8"/>
      <c r="C69" s="14"/>
      <c r="D69" s="15"/>
      <c r="E69" s="16"/>
      <c r="F69" s="15"/>
      <c r="G69" s="6"/>
      <c r="H69" s="7"/>
      <c r="I69" s="7"/>
      <c r="J69" s="7"/>
      <c r="K69" s="51"/>
    </row>
    <row r="70" spans="2:11" s="13" customFormat="1" x14ac:dyDescent="0.25">
      <c r="B70" s="8"/>
      <c r="C70" s="14"/>
      <c r="D70" s="15"/>
      <c r="E70" s="16"/>
      <c r="F70" s="15"/>
      <c r="G70" s="6"/>
      <c r="H70" s="7"/>
      <c r="I70" s="7"/>
      <c r="J70" s="7"/>
      <c r="K70" s="51"/>
    </row>
    <row r="71" spans="2:11" s="13" customFormat="1" x14ac:dyDescent="0.25">
      <c r="B71" s="8"/>
      <c r="C71" s="14"/>
      <c r="D71" s="15"/>
      <c r="E71" s="16"/>
      <c r="F71" s="15"/>
      <c r="G71" s="6"/>
      <c r="H71" s="7"/>
      <c r="I71" s="7"/>
      <c r="J71" s="7"/>
      <c r="K71" s="51"/>
    </row>
    <row r="72" spans="2:11" s="13" customFormat="1" x14ac:dyDescent="0.25">
      <c r="B72" s="8"/>
      <c r="C72" s="14"/>
      <c r="D72" s="15"/>
      <c r="E72" s="16"/>
      <c r="F72" s="15"/>
      <c r="G72" s="6"/>
      <c r="H72" s="7"/>
      <c r="I72" s="7"/>
      <c r="J72" s="7"/>
      <c r="K72" s="51"/>
    </row>
    <row r="73" spans="2:11" s="13" customFormat="1" x14ac:dyDescent="0.25">
      <c r="B73" s="8"/>
      <c r="C73" s="14"/>
      <c r="D73" s="15"/>
      <c r="E73" s="16"/>
      <c r="F73" s="15"/>
      <c r="G73" s="6"/>
      <c r="H73" s="7"/>
      <c r="I73" s="7"/>
      <c r="J73" s="7"/>
      <c r="K73" s="51"/>
    </row>
    <row r="74" spans="2:11" s="13" customFormat="1" x14ac:dyDescent="0.25">
      <c r="B74" s="8"/>
      <c r="C74" s="14"/>
      <c r="D74" s="15"/>
      <c r="E74" s="16"/>
      <c r="F74" s="15"/>
      <c r="G74" s="6"/>
      <c r="H74" s="7"/>
      <c r="I74" s="7"/>
      <c r="J74" s="7"/>
      <c r="K74" s="51"/>
    </row>
    <row r="75" spans="2:11" s="13" customFormat="1" x14ac:dyDescent="0.25">
      <c r="B75" s="8"/>
      <c r="C75" s="14"/>
      <c r="D75" s="15"/>
      <c r="E75" s="16"/>
      <c r="F75" s="15"/>
      <c r="G75" s="6"/>
      <c r="H75" s="7"/>
      <c r="I75" s="7"/>
      <c r="J75" s="7"/>
      <c r="K75" s="51"/>
    </row>
    <row r="76" spans="2:11" s="13" customFormat="1" x14ac:dyDescent="0.25">
      <c r="B76" s="8"/>
      <c r="C76" s="14"/>
      <c r="D76" s="15"/>
      <c r="E76" s="16"/>
      <c r="F76" s="15"/>
      <c r="G76" s="6"/>
      <c r="H76" s="7"/>
      <c r="I76" s="7"/>
      <c r="J76" s="7"/>
      <c r="K76" s="51"/>
    </row>
    <row r="77" spans="2:11" s="13" customFormat="1" x14ac:dyDescent="0.25">
      <c r="B77" s="8"/>
      <c r="C77" s="14"/>
      <c r="D77" s="15"/>
      <c r="E77" s="16"/>
      <c r="F77" s="15"/>
      <c r="G77" s="6"/>
      <c r="H77" s="7"/>
      <c r="I77" s="7"/>
      <c r="J77" s="7"/>
      <c r="K77" s="51"/>
    </row>
    <row r="78" spans="2:11" s="13" customFormat="1" x14ac:dyDescent="0.25">
      <c r="B78" s="8"/>
      <c r="C78" s="14"/>
      <c r="D78" s="15"/>
      <c r="E78" s="16"/>
      <c r="F78" s="15"/>
      <c r="G78" s="6"/>
      <c r="H78" s="7"/>
      <c r="I78" s="7"/>
      <c r="J78" s="7"/>
      <c r="K78" s="51"/>
    </row>
    <row r="79" spans="2:11" s="13" customFormat="1" x14ac:dyDescent="0.25">
      <c r="B79" s="8"/>
      <c r="C79" s="14"/>
      <c r="D79" s="15"/>
      <c r="E79" s="16"/>
      <c r="F79" s="15"/>
      <c r="G79" s="6"/>
      <c r="H79" s="7"/>
      <c r="I79" s="7"/>
      <c r="J79" s="7"/>
      <c r="K79" s="51"/>
    </row>
    <row r="80" spans="2:11" s="13" customFormat="1" x14ac:dyDescent="0.25">
      <c r="B80" s="8"/>
      <c r="C80" s="14"/>
      <c r="D80" s="15"/>
      <c r="E80" s="16"/>
      <c r="F80" s="15"/>
      <c r="G80" s="6"/>
      <c r="H80" s="7"/>
      <c r="I80" s="7"/>
      <c r="J80" s="7"/>
      <c r="K80" s="51"/>
    </row>
    <row r="81" spans="2:11" s="13" customFormat="1" x14ac:dyDescent="0.25">
      <c r="B81" s="8"/>
      <c r="C81" s="14"/>
      <c r="D81" s="15"/>
      <c r="E81" s="16"/>
      <c r="F81" s="15"/>
      <c r="G81" s="6"/>
      <c r="H81" s="7"/>
      <c r="I81" s="7"/>
      <c r="J81" s="7"/>
      <c r="K81" s="51"/>
    </row>
    <row r="82" spans="2:11" s="13" customFormat="1" x14ac:dyDescent="0.25">
      <c r="B82" s="8"/>
      <c r="C82" s="14"/>
      <c r="D82" s="15"/>
      <c r="E82" s="16"/>
      <c r="F82" s="15"/>
      <c r="G82" s="6"/>
      <c r="H82" s="7"/>
      <c r="I82" s="7"/>
      <c r="J82" s="7"/>
      <c r="K82" s="51"/>
    </row>
    <row r="83" spans="2:11" s="13" customFormat="1" x14ac:dyDescent="0.25">
      <c r="B83" s="8"/>
      <c r="C83" s="14"/>
      <c r="D83" s="15"/>
      <c r="E83" s="16"/>
      <c r="F83" s="15"/>
      <c r="G83" s="6"/>
      <c r="H83" s="7"/>
      <c r="I83" s="7"/>
      <c r="J83" s="7"/>
      <c r="K83" s="51"/>
    </row>
    <row r="84" spans="2:11" s="13" customFormat="1" x14ac:dyDescent="0.25">
      <c r="B84" s="8"/>
      <c r="C84" s="14"/>
      <c r="D84" s="15"/>
      <c r="E84" s="16"/>
      <c r="F84" s="15"/>
      <c r="G84" s="6"/>
      <c r="H84" s="7"/>
      <c r="I84" s="7"/>
      <c r="J84" s="7"/>
      <c r="K84" s="51"/>
    </row>
    <row r="85" spans="2:11" s="13" customFormat="1" x14ac:dyDescent="0.25">
      <c r="B85" s="8"/>
      <c r="C85" s="14"/>
      <c r="D85" s="15"/>
      <c r="E85" s="16"/>
      <c r="F85" s="15"/>
      <c r="G85" s="6"/>
      <c r="H85" s="7"/>
      <c r="I85" s="7"/>
      <c r="J85" s="7"/>
      <c r="K85" s="51"/>
    </row>
    <row r="86" spans="2:11" s="13" customFormat="1" x14ac:dyDescent="0.25">
      <c r="B86" s="8"/>
      <c r="C86" s="14"/>
      <c r="D86" s="15"/>
      <c r="E86" s="16"/>
      <c r="F86" s="15"/>
      <c r="G86" s="6"/>
      <c r="H86" s="7"/>
      <c r="I86" s="7"/>
      <c r="J86" s="7"/>
      <c r="K86" s="51"/>
    </row>
    <row r="87" spans="2:11" s="13" customFormat="1" x14ac:dyDescent="0.25">
      <c r="B87" s="8"/>
      <c r="C87" s="14"/>
      <c r="D87" s="15"/>
      <c r="E87" s="16"/>
      <c r="F87" s="15"/>
      <c r="G87" s="6"/>
      <c r="H87" s="7"/>
      <c r="I87" s="7"/>
      <c r="J87" s="7"/>
      <c r="K87" s="51"/>
    </row>
    <row r="88" spans="2:11" s="13" customFormat="1" x14ac:dyDescent="0.25">
      <c r="B88" s="8"/>
      <c r="C88" s="14"/>
      <c r="D88" s="15"/>
      <c r="E88" s="16"/>
      <c r="F88" s="15"/>
      <c r="G88" s="6"/>
      <c r="H88" s="7"/>
      <c r="I88" s="7"/>
      <c r="J88" s="7"/>
      <c r="K88" s="51"/>
    </row>
    <row r="89" spans="2:11" s="13" customFormat="1" x14ac:dyDescent="0.25">
      <c r="B89" s="8"/>
      <c r="C89" s="14"/>
      <c r="D89" s="15"/>
      <c r="E89" s="16"/>
      <c r="F89" s="15"/>
      <c r="G89" s="6"/>
      <c r="H89" s="7"/>
      <c r="I89" s="7"/>
      <c r="J89" s="7"/>
      <c r="K89" s="51"/>
    </row>
    <row r="90" spans="2:11" s="13" customFormat="1" x14ac:dyDescent="0.25">
      <c r="B90" s="8"/>
      <c r="C90" s="14"/>
      <c r="D90" s="15"/>
      <c r="E90" s="16"/>
      <c r="F90" s="15"/>
      <c r="G90" s="6"/>
      <c r="H90" s="7"/>
      <c r="I90" s="7"/>
      <c r="J90" s="7"/>
      <c r="K90" s="51"/>
    </row>
    <row r="91" spans="2:11" s="13" customFormat="1" x14ac:dyDescent="0.25">
      <c r="B91" s="8"/>
      <c r="C91" s="14"/>
      <c r="D91" s="15"/>
      <c r="E91" s="16"/>
      <c r="F91" s="15"/>
      <c r="G91" s="6"/>
      <c r="H91" s="7"/>
      <c r="I91" s="7"/>
      <c r="J91" s="7"/>
      <c r="K91" s="51"/>
    </row>
    <row r="92" spans="2:11" s="13" customFormat="1" x14ac:dyDescent="0.25">
      <c r="B92" s="8"/>
      <c r="C92" s="14"/>
      <c r="D92" s="15"/>
      <c r="E92" s="16"/>
      <c r="F92" s="15"/>
      <c r="G92" s="6"/>
      <c r="H92" s="7"/>
      <c r="I92" s="7"/>
      <c r="J92" s="7"/>
      <c r="K92" s="51"/>
    </row>
    <row r="93" spans="2:11" s="13" customFormat="1" x14ac:dyDescent="0.25">
      <c r="B93" s="8"/>
      <c r="C93" s="14"/>
      <c r="D93" s="15"/>
      <c r="E93" s="16"/>
      <c r="F93" s="15"/>
      <c r="G93" s="6"/>
      <c r="H93" s="7"/>
      <c r="I93" s="7"/>
      <c r="J93" s="7"/>
      <c r="K93" s="51"/>
    </row>
    <row r="94" spans="2:11" s="13" customFormat="1" x14ac:dyDescent="0.25">
      <c r="B94" s="8"/>
      <c r="C94" s="14"/>
      <c r="D94" s="15"/>
      <c r="E94" s="16"/>
      <c r="F94" s="15"/>
      <c r="G94" s="6"/>
      <c r="H94" s="7"/>
      <c r="I94" s="7"/>
      <c r="J94" s="7"/>
      <c r="K94" s="51"/>
    </row>
    <row r="95" spans="2:11" s="13" customFormat="1" x14ac:dyDescent="0.25">
      <c r="B95" s="8"/>
      <c r="C95" s="14"/>
      <c r="D95" s="15"/>
      <c r="E95" s="16"/>
      <c r="F95" s="15"/>
      <c r="G95" s="6"/>
      <c r="H95" s="7"/>
      <c r="I95" s="7"/>
      <c r="J95" s="7"/>
      <c r="K95" s="51"/>
    </row>
    <row r="96" spans="2:11" s="13" customFormat="1" x14ac:dyDescent="0.25">
      <c r="B96" s="8"/>
      <c r="C96" s="14"/>
      <c r="D96" s="15"/>
      <c r="E96" s="16"/>
      <c r="F96" s="15"/>
      <c r="G96" s="6"/>
      <c r="H96" s="7"/>
      <c r="I96" s="7"/>
      <c r="J96" s="7"/>
      <c r="K96" s="51"/>
    </row>
    <row r="97" spans="2:11" s="13" customFormat="1" x14ac:dyDescent="0.25">
      <c r="B97" s="8"/>
      <c r="C97" s="14"/>
      <c r="D97" s="15"/>
      <c r="E97" s="16"/>
      <c r="F97" s="15"/>
      <c r="G97" s="6"/>
      <c r="H97" s="7"/>
      <c r="I97" s="7"/>
      <c r="J97" s="7"/>
      <c r="K97" s="51"/>
    </row>
    <row r="98" spans="2:11" s="13" customFormat="1" x14ac:dyDescent="0.25">
      <c r="B98" s="8"/>
      <c r="C98" s="14"/>
      <c r="D98" s="15"/>
      <c r="E98" s="16"/>
      <c r="F98" s="15"/>
      <c r="G98" s="6"/>
      <c r="H98" s="7"/>
      <c r="I98" s="7"/>
      <c r="J98" s="7"/>
      <c r="K98" s="51"/>
    </row>
    <row r="99" spans="2:11" s="13" customFormat="1" x14ac:dyDescent="0.25">
      <c r="B99" s="8"/>
      <c r="C99" s="14"/>
      <c r="D99" s="15"/>
      <c r="E99" s="16"/>
      <c r="F99" s="15"/>
      <c r="G99" s="6"/>
      <c r="H99" s="7"/>
      <c r="I99" s="7"/>
      <c r="J99" s="7"/>
      <c r="K99" s="51"/>
    </row>
    <row r="100" spans="2:11" s="13" customFormat="1" x14ac:dyDescent="0.25">
      <c r="B100" s="8"/>
      <c r="C100" s="14"/>
      <c r="D100" s="15"/>
      <c r="E100" s="16"/>
      <c r="F100" s="15"/>
      <c r="G100" s="6"/>
      <c r="H100" s="7"/>
      <c r="I100" s="7"/>
      <c r="J100" s="7"/>
      <c r="K100" s="51"/>
    </row>
    <row r="101" spans="2:11" s="13" customFormat="1" x14ac:dyDescent="0.25">
      <c r="B101" s="8"/>
      <c r="C101" s="14"/>
      <c r="D101" s="15"/>
      <c r="E101" s="16"/>
      <c r="F101" s="15"/>
      <c r="G101" s="6"/>
      <c r="H101" s="7"/>
      <c r="I101" s="7"/>
      <c r="J101" s="7"/>
      <c r="K101" s="51"/>
    </row>
    <row r="102" spans="2:11" s="13" customFormat="1" x14ac:dyDescent="0.25">
      <c r="B102" s="8"/>
      <c r="C102" s="14"/>
      <c r="D102" s="15"/>
      <c r="E102" s="16"/>
      <c r="F102" s="15"/>
      <c r="G102" s="6"/>
      <c r="H102" s="7"/>
      <c r="I102" s="7"/>
      <c r="J102" s="7"/>
      <c r="K102" s="51"/>
    </row>
    <row r="103" spans="2:11" s="13" customFormat="1" x14ac:dyDescent="0.25">
      <c r="B103" s="8"/>
      <c r="C103" s="14"/>
      <c r="D103" s="15"/>
      <c r="E103" s="16"/>
      <c r="F103" s="15"/>
      <c r="G103" s="6"/>
      <c r="H103" s="7"/>
      <c r="I103" s="7"/>
      <c r="J103" s="7"/>
      <c r="K103" s="51"/>
    </row>
    <row r="104" spans="2:11" s="13" customFormat="1" x14ac:dyDescent="0.25">
      <c r="B104" s="8"/>
      <c r="C104" s="14"/>
      <c r="D104" s="15"/>
      <c r="E104" s="16"/>
      <c r="F104" s="15"/>
      <c r="G104" s="6"/>
      <c r="H104" s="7"/>
      <c r="I104" s="7"/>
      <c r="J104" s="7"/>
      <c r="K104" s="51"/>
    </row>
    <row r="105" spans="2:11" s="13" customFormat="1" x14ac:dyDescent="0.25">
      <c r="B105" s="8"/>
      <c r="C105" s="14"/>
      <c r="D105" s="15"/>
      <c r="E105" s="16"/>
      <c r="F105" s="15"/>
      <c r="G105" s="6"/>
      <c r="H105" s="7"/>
      <c r="I105" s="7"/>
      <c r="J105" s="7"/>
      <c r="K105" s="51"/>
    </row>
    <row r="106" spans="2:11" s="13" customFormat="1" x14ac:dyDescent="0.25">
      <c r="B106" s="8"/>
      <c r="C106" s="14"/>
      <c r="D106" s="15"/>
      <c r="E106" s="16"/>
      <c r="F106" s="15"/>
      <c r="G106" s="6"/>
      <c r="H106" s="7"/>
      <c r="I106" s="7"/>
      <c r="J106" s="7"/>
      <c r="K106" s="51"/>
    </row>
    <row r="107" spans="2:11" s="13" customFormat="1" x14ac:dyDescent="0.25">
      <c r="B107" s="8"/>
      <c r="C107" s="14"/>
      <c r="D107" s="15"/>
      <c r="E107" s="16"/>
      <c r="F107" s="15"/>
      <c r="G107" s="6"/>
      <c r="H107" s="7"/>
      <c r="I107" s="7"/>
      <c r="J107" s="7"/>
      <c r="K107" s="51"/>
    </row>
    <row r="108" spans="2:11" s="13" customFormat="1" x14ac:dyDescent="0.25">
      <c r="B108" s="8"/>
      <c r="C108" s="14"/>
      <c r="D108" s="15"/>
      <c r="E108" s="16"/>
      <c r="F108" s="15"/>
      <c r="G108" s="6"/>
      <c r="H108" s="7"/>
      <c r="I108" s="7"/>
      <c r="J108" s="7"/>
      <c r="K108" s="51"/>
    </row>
    <row r="109" spans="2:11" s="13" customFormat="1" x14ac:dyDescent="0.25">
      <c r="B109" s="8"/>
      <c r="C109" s="14"/>
      <c r="D109" s="15"/>
      <c r="E109" s="16"/>
      <c r="F109" s="15"/>
      <c r="G109" s="6"/>
      <c r="H109" s="7"/>
      <c r="I109" s="7"/>
      <c r="J109" s="7"/>
      <c r="K109" s="51"/>
    </row>
    <row r="110" spans="2:11" s="13" customFormat="1" x14ac:dyDescent="0.25">
      <c r="B110" s="8"/>
      <c r="C110" s="14"/>
      <c r="D110" s="15"/>
      <c r="E110" s="16"/>
      <c r="F110" s="15"/>
      <c r="G110" s="6"/>
      <c r="H110" s="7"/>
      <c r="I110" s="7"/>
      <c r="J110" s="7"/>
      <c r="K110" s="51"/>
    </row>
    <row r="111" spans="2:11" s="13" customFormat="1" x14ac:dyDescent="0.25">
      <c r="B111" s="8"/>
      <c r="C111" s="14"/>
      <c r="D111" s="15"/>
      <c r="E111" s="16"/>
      <c r="F111" s="15"/>
      <c r="G111" s="6"/>
      <c r="H111" s="7"/>
      <c r="I111" s="7"/>
      <c r="J111" s="7"/>
      <c r="K111" s="51"/>
    </row>
    <row r="112" spans="2:11" s="13" customFormat="1" x14ac:dyDescent="0.25">
      <c r="B112" s="8"/>
      <c r="C112" s="14"/>
      <c r="D112" s="15"/>
      <c r="E112" s="16"/>
      <c r="F112" s="15"/>
      <c r="G112" s="6"/>
      <c r="H112" s="7"/>
      <c r="I112" s="7"/>
      <c r="J112" s="7"/>
      <c r="K112" s="51"/>
    </row>
    <row r="113" spans="2:11" s="13" customFormat="1" x14ac:dyDescent="0.25">
      <c r="B113" s="8"/>
      <c r="C113" s="14"/>
      <c r="D113" s="15"/>
      <c r="E113" s="16"/>
      <c r="F113" s="15"/>
      <c r="G113" s="6"/>
      <c r="H113" s="7"/>
      <c r="I113" s="7"/>
      <c r="J113" s="7"/>
      <c r="K113" s="51"/>
    </row>
    <row r="114" spans="2:11" s="13" customFormat="1" x14ac:dyDescent="0.25">
      <c r="B114" s="8"/>
      <c r="C114" s="14"/>
      <c r="D114" s="15"/>
      <c r="E114" s="16"/>
      <c r="F114" s="15"/>
      <c r="G114" s="6"/>
      <c r="H114" s="7"/>
      <c r="I114" s="7"/>
      <c r="J114" s="7"/>
      <c r="K114" s="51"/>
    </row>
    <row r="115" spans="2:11" s="13" customFormat="1" x14ac:dyDescent="0.25">
      <c r="B115" s="8"/>
      <c r="C115" s="14"/>
      <c r="D115" s="15"/>
      <c r="E115" s="16"/>
      <c r="F115" s="15"/>
      <c r="G115" s="6"/>
      <c r="H115" s="7"/>
      <c r="I115" s="7"/>
      <c r="J115" s="7"/>
      <c r="K115" s="51"/>
    </row>
    <row r="116" spans="2:11" s="13" customFormat="1" x14ac:dyDescent="0.25">
      <c r="B116" s="8"/>
      <c r="C116" s="14"/>
      <c r="D116" s="15"/>
      <c r="E116" s="16"/>
      <c r="F116" s="15"/>
      <c r="G116" s="6"/>
      <c r="H116" s="7"/>
      <c r="I116" s="7"/>
      <c r="J116" s="7"/>
      <c r="K116" s="51"/>
    </row>
    <row r="117" spans="2:11" s="13" customFormat="1" x14ac:dyDescent="0.25">
      <c r="B117" s="8"/>
      <c r="C117" s="14"/>
      <c r="D117" s="15"/>
      <c r="E117" s="16"/>
      <c r="F117" s="15"/>
      <c r="G117" s="6"/>
      <c r="H117" s="7"/>
      <c r="I117" s="7"/>
      <c r="J117" s="7"/>
      <c r="K117" s="51"/>
    </row>
    <row r="118" spans="2:11" s="13" customFormat="1" x14ac:dyDescent="0.25">
      <c r="B118" s="8"/>
      <c r="C118" s="14"/>
      <c r="D118" s="15"/>
      <c r="E118" s="16"/>
      <c r="F118" s="15"/>
      <c r="G118" s="6"/>
      <c r="H118" s="7"/>
      <c r="I118" s="7"/>
      <c r="J118" s="7"/>
      <c r="K118" s="51"/>
    </row>
    <row r="119" spans="2:11" s="13" customFormat="1" x14ac:dyDescent="0.25">
      <c r="B119" s="8"/>
      <c r="C119" s="14"/>
      <c r="D119" s="15"/>
      <c r="E119" s="16"/>
      <c r="F119" s="15"/>
      <c r="G119" s="6"/>
      <c r="H119" s="7"/>
      <c r="I119" s="7"/>
      <c r="J119" s="7"/>
      <c r="K119" s="51"/>
    </row>
    <row r="120" spans="2:11" s="13" customFormat="1" x14ac:dyDescent="0.25">
      <c r="B120" s="8"/>
      <c r="C120" s="14"/>
      <c r="D120" s="15"/>
      <c r="E120" s="16"/>
      <c r="F120" s="15"/>
      <c r="G120" s="6"/>
      <c r="H120" s="7"/>
      <c r="I120" s="7"/>
      <c r="J120" s="7"/>
      <c r="K120" s="51"/>
    </row>
    <row r="121" spans="2:11" s="13" customFormat="1" x14ac:dyDescent="0.25">
      <c r="B121" s="8"/>
      <c r="C121" s="14"/>
      <c r="D121" s="15"/>
      <c r="E121" s="16"/>
      <c r="F121" s="15"/>
      <c r="G121" s="6"/>
      <c r="H121" s="7"/>
      <c r="I121" s="7"/>
      <c r="J121" s="7"/>
      <c r="K121" s="51"/>
    </row>
    <row r="122" spans="2:11" s="13" customFormat="1" x14ac:dyDescent="0.25">
      <c r="B122" s="8"/>
      <c r="C122" s="14"/>
      <c r="D122" s="15"/>
      <c r="E122" s="16"/>
      <c r="F122" s="15"/>
      <c r="G122" s="6"/>
      <c r="H122" s="7"/>
      <c r="I122" s="7"/>
      <c r="J122" s="7"/>
      <c r="K122" s="51"/>
    </row>
    <row r="123" spans="2:11" s="13" customFormat="1" x14ac:dyDescent="0.25">
      <c r="B123" s="8"/>
      <c r="C123" s="14"/>
      <c r="D123" s="15"/>
      <c r="E123" s="16"/>
      <c r="F123" s="15"/>
      <c r="G123" s="6"/>
      <c r="H123" s="7"/>
      <c r="I123" s="7"/>
      <c r="J123" s="7"/>
      <c r="K123" s="51"/>
    </row>
    <row r="124" spans="2:11" s="13" customFormat="1" x14ac:dyDescent="0.25">
      <c r="B124" s="8"/>
      <c r="C124" s="14"/>
      <c r="D124" s="15"/>
      <c r="E124" s="16"/>
      <c r="F124" s="15"/>
      <c r="G124" s="6"/>
      <c r="H124" s="7"/>
      <c r="I124" s="7"/>
      <c r="J124" s="7"/>
      <c r="K124" s="51"/>
    </row>
    <row r="125" spans="2:11" s="13" customFormat="1" x14ac:dyDescent="0.25">
      <c r="B125" s="8"/>
      <c r="C125" s="14"/>
      <c r="D125" s="15"/>
      <c r="E125" s="16"/>
      <c r="F125" s="15"/>
      <c r="G125" s="6"/>
      <c r="H125" s="7"/>
      <c r="I125" s="7"/>
      <c r="J125" s="7"/>
      <c r="K125" s="51"/>
    </row>
    <row r="126" spans="2:11" s="13" customFormat="1" x14ac:dyDescent="0.25">
      <c r="B126" s="8"/>
      <c r="C126" s="14"/>
      <c r="D126" s="15"/>
      <c r="E126" s="16"/>
      <c r="F126" s="15"/>
      <c r="G126" s="6"/>
      <c r="H126" s="7"/>
      <c r="I126" s="7"/>
      <c r="J126" s="7"/>
      <c r="K126" s="51"/>
    </row>
    <row r="127" spans="2:11" s="13" customFormat="1" x14ac:dyDescent="0.25">
      <c r="B127" s="8"/>
      <c r="C127" s="14"/>
      <c r="D127" s="15"/>
      <c r="E127" s="16"/>
      <c r="F127" s="15"/>
      <c r="G127" s="6"/>
      <c r="H127" s="7"/>
      <c r="I127" s="7"/>
      <c r="J127" s="7"/>
      <c r="K127" s="51"/>
    </row>
    <row r="128" spans="2:11" s="13" customFormat="1" x14ac:dyDescent="0.25">
      <c r="B128" s="8"/>
      <c r="C128" s="14"/>
      <c r="D128" s="15"/>
      <c r="E128" s="16"/>
      <c r="F128" s="15"/>
      <c r="G128" s="6"/>
      <c r="H128" s="7"/>
      <c r="I128" s="7"/>
      <c r="J128" s="7"/>
      <c r="K128" s="51"/>
    </row>
    <row r="129" spans="2:11" s="13" customFormat="1" x14ac:dyDescent="0.25">
      <c r="B129" s="8"/>
      <c r="C129" s="14"/>
      <c r="D129" s="15"/>
      <c r="E129" s="16"/>
      <c r="F129" s="15"/>
      <c r="G129" s="6"/>
      <c r="H129" s="7"/>
      <c r="I129" s="7"/>
      <c r="J129" s="7"/>
      <c r="K129" s="51"/>
    </row>
    <row r="130" spans="2:11" s="13" customFormat="1" x14ac:dyDescent="0.25">
      <c r="B130" s="8"/>
      <c r="C130" s="14"/>
      <c r="D130" s="15"/>
      <c r="E130" s="16"/>
      <c r="F130" s="15"/>
      <c r="G130" s="6"/>
      <c r="H130" s="7"/>
      <c r="I130" s="7"/>
      <c r="J130" s="7"/>
      <c r="K130" s="51"/>
    </row>
    <row r="131" spans="2:11" s="13" customFormat="1" x14ac:dyDescent="0.25">
      <c r="B131" s="8"/>
      <c r="C131" s="14"/>
      <c r="D131" s="15"/>
      <c r="E131" s="16"/>
      <c r="F131" s="15"/>
      <c r="G131" s="6"/>
      <c r="H131" s="7"/>
      <c r="I131" s="7"/>
      <c r="J131" s="7"/>
      <c r="K131" s="51"/>
    </row>
    <row r="132" spans="2:11" s="13" customFormat="1" x14ac:dyDescent="0.25">
      <c r="B132" s="8"/>
      <c r="C132" s="14"/>
      <c r="D132" s="15"/>
      <c r="E132" s="16"/>
      <c r="F132" s="15"/>
      <c r="G132" s="6"/>
      <c r="H132" s="7"/>
      <c r="I132" s="7"/>
      <c r="J132" s="7"/>
      <c r="K132" s="51"/>
    </row>
    <row r="133" spans="2:11" s="13" customFormat="1" x14ac:dyDescent="0.25">
      <c r="B133" s="8"/>
      <c r="C133" s="14"/>
      <c r="D133" s="15"/>
      <c r="E133" s="16"/>
      <c r="F133" s="15"/>
      <c r="G133" s="6"/>
      <c r="H133" s="7"/>
      <c r="I133" s="7"/>
      <c r="J133" s="7"/>
      <c r="K133" s="51"/>
    </row>
    <row r="134" spans="2:11" s="13" customFormat="1" x14ac:dyDescent="0.25">
      <c r="B134" s="8"/>
      <c r="C134" s="14"/>
      <c r="D134" s="15"/>
      <c r="E134" s="16"/>
      <c r="F134" s="15"/>
      <c r="G134" s="6"/>
      <c r="H134" s="7"/>
      <c r="I134" s="7"/>
      <c r="J134" s="7"/>
      <c r="K134" s="51"/>
    </row>
    <row r="135" spans="2:11" s="13" customFormat="1" x14ac:dyDescent="0.25">
      <c r="B135" s="8"/>
      <c r="C135" s="14"/>
      <c r="D135" s="15"/>
      <c r="E135" s="16"/>
      <c r="F135" s="15"/>
      <c r="G135" s="6"/>
      <c r="H135" s="7"/>
      <c r="I135" s="7"/>
      <c r="J135" s="7"/>
      <c r="K135" s="51"/>
    </row>
    <row r="136" spans="2:11" s="13" customFormat="1" x14ac:dyDescent="0.25">
      <c r="B136" s="8"/>
      <c r="C136" s="14"/>
      <c r="D136" s="15"/>
      <c r="E136" s="16"/>
      <c r="F136" s="15"/>
      <c r="G136" s="6"/>
      <c r="H136" s="7"/>
      <c r="I136" s="7"/>
      <c r="J136" s="7"/>
      <c r="K136" s="51"/>
    </row>
    <row r="137" spans="2:11" s="13" customFormat="1" x14ac:dyDescent="0.25">
      <c r="B137" s="8"/>
      <c r="C137" s="14"/>
      <c r="D137" s="15"/>
      <c r="E137" s="16"/>
      <c r="F137" s="15"/>
      <c r="G137" s="6"/>
      <c r="H137" s="7"/>
      <c r="I137" s="7"/>
      <c r="J137" s="7"/>
      <c r="K137" s="51"/>
    </row>
    <row r="138" spans="2:11" s="13" customFormat="1" x14ac:dyDescent="0.25">
      <c r="B138" s="8"/>
      <c r="C138" s="14"/>
      <c r="D138" s="15"/>
      <c r="E138" s="16"/>
      <c r="F138" s="15"/>
      <c r="G138" s="6"/>
      <c r="H138" s="7"/>
      <c r="I138" s="7"/>
      <c r="J138" s="7"/>
      <c r="K138" s="51"/>
    </row>
    <row r="139" spans="2:11" s="13" customFormat="1" x14ac:dyDescent="0.25">
      <c r="B139" s="8"/>
      <c r="C139" s="14"/>
      <c r="D139" s="15"/>
      <c r="E139" s="16"/>
      <c r="F139" s="15"/>
      <c r="G139" s="6"/>
      <c r="H139" s="7"/>
      <c r="I139" s="7"/>
      <c r="J139" s="7"/>
      <c r="K139" s="51"/>
    </row>
    <row r="140" spans="2:11" s="13" customFormat="1" x14ac:dyDescent="0.25">
      <c r="B140" s="8"/>
      <c r="C140" s="14"/>
      <c r="D140" s="15"/>
      <c r="E140" s="16"/>
      <c r="F140" s="15"/>
      <c r="G140" s="6"/>
      <c r="H140" s="7"/>
      <c r="I140" s="7"/>
      <c r="J140" s="7"/>
      <c r="K140" s="51"/>
    </row>
    <row r="141" spans="2:11" s="13" customFormat="1" x14ac:dyDescent="0.25">
      <c r="B141" s="8"/>
      <c r="C141" s="14"/>
      <c r="D141" s="15"/>
      <c r="E141" s="16"/>
      <c r="F141" s="15"/>
      <c r="G141" s="6"/>
      <c r="H141" s="7"/>
      <c r="I141" s="7"/>
      <c r="J141" s="7"/>
      <c r="K141" s="51"/>
    </row>
    <row r="142" spans="2:11" s="13" customFormat="1" x14ac:dyDescent="0.25">
      <c r="B142" s="8"/>
      <c r="C142" s="14"/>
      <c r="D142" s="15"/>
      <c r="E142" s="16"/>
      <c r="F142" s="15"/>
      <c r="G142" s="6"/>
      <c r="H142" s="7"/>
      <c r="I142" s="7"/>
      <c r="J142" s="7"/>
      <c r="K142" s="51"/>
    </row>
    <row r="143" spans="2:11" s="13" customFormat="1" x14ac:dyDescent="0.25">
      <c r="B143" s="8"/>
      <c r="C143" s="14"/>
      <c r="D143" s="15"/>
      <c r="E143" s="16"/>
      <c r="F143" s="15"/>
      <c r="G143" s="6"/>
      <c r="H143" s="7"/>
      <c r="I143" s="7"/>
      <c r="J143" s="7"/>
      <c r="K143" s="51"/>
    </row>
    <row r="144" spans="2:11" s="13" customFormat="1" x14ac:dyDescent="0.25">
      <c r="B144" s="8"/>
      <c r="C144" s="14"/>
      <c r="D144" s="15"/>
      <c r="E144" s="16"/>
      <c r="F144" s="15"/>
      <c r="G144" s="6"/>
      <c r="H144" s="7"/>
      <c r="I144" s="7"/>
      <c r="J144" s="7"/>
      <c r="K144" s="51"/>
    </row>
    <row r="145" spans="2:11" s="13" customFormat="1" x14ac:dyDescent="0.25">
      <c r="B145" s="8"/>
      <c r="C145" s="14"/>
      <c r="D145" s="15"/>
      <c r="E145" s="16"/>
      <c r="F145" s="15"/>
      <c r="G145" s="6"/>
      <c r="H145" s="7"/>
      <c r="I145" s="7"/>
      <c r="J145" s="7"/>
      <c r="K145" s="51"/>
    </row>
    <row r="146" spans="2:11" s="13" customFormat="1" x14ac:dyDescent="0.25">
      <c r="B146" s="8"/>
      <c r="C146" s="14"/>
      <c r="D146" s="15"/>
      <c r="E146" s="16"/>
      <c r="F146" s="15"/>
      <c r="G146" s="6"/>
      <c r="H146" s="7"/>
      <c r="I146" s="7"/>
      <c r="J146" s="7"/>
      <c r="K146" s="51"/>
    </row>
    <row r="147" spans="2:11" s="13" customFormat="1" x14ac:dyDescent="0.25">
      <c r="B147" s="8"/>
      <c r="C147" s="14"/>
      <c r="D147" s="15"/>
      <c r="E147" s="16"/>
      <c r="F147" s="15"/>
      <c r="G147" s="6"/>
      <c r="H147" s="7"/>
      <c r="I147" s="7"/>
      <c r="J147" s="7"/>
      <c r="K147" s="51"/>
    </row>
    <row r="148" spans="2:11" s="13" customFormat="1" x14ac:dyDescent="0.25">
      <c r="B148" s="8"/>
      <c r="C148" s="14"/>
      <c r="D148" s="15"/>
      <c r="E148" s="16"/>
      <c r="F148" s="15"/>
      <c r="G148" s="6"/>
      <c r="H148" s="7"/>
      <c r="I148" s="7"/>
      <c r="J148" s="7"/>
      <c r="K148" s="51"/>
    </row>
    <row r="149" spans="2:11" s="13" customFormat="1" x14ac:dyDescent="0.25">
      <c r="B149" s="8"/>
      <c r="C149" s="14"/>
      <c r="D149" s="15"/>
      <c r="E149" s="16"/>
      <c r="F149" s="15"/>
      <c r="G149" s="6"/>
      <c r="H149" s="7"/>
      <c r="I149" s="7"/>
      <c r="J149" s="7"/>
      <c r="K149" s="51"/>
    </row>
    <row r="150" spans="2:11" s="13" customFormat="1" x14ac:dyDescent="0.25">
      <c r="B150" s="8"/>
      <c r="C150" s="14"/>
      <c r="D150" s="15"/>
      <c r="E150" s="16"/>
      <c r="F150" s="15"/>
      <c r="G150" s="6"/>
      <c r="H150" s="7"/>
      <c r="I150" s="7"/>
      <c r="J150" s="7"/>
      <c r="K150" s="51"/>
    </row>
    <row r="151" spans="2:11" s="13" customFormat="1" x14ac:dyDescent="0.25">
      <c r="B151" s="8"/>
      <c r="C151" s="14"/>
      <c r="D151" s="15"/>
      <c r="E151" s="16"/>
      <c r="F151" s="15"/>
      <c r="G151" s="6"/>
      <c r="H151" s="7"/>
      <c r="I151" s="7"/>
      <c r="J151" s="7"/>
      <c r="K151" s="51"/>
    </row>
    <row r="152" spans="2:11" s="13" customFormat="1" x14ac:dyDescent="0.25">
      <c r="B152" s="8"/>
      <c r="C152" s="14"/>
      <c r="D152" s="15"/>
      <c r="E152" s="16"/>
      <c r="F152" s="15"/>
      <c r="G152" s="6"/>
      <c r="H152" s="7"/>
      <c r="I152" s="7"/>
      <c r="J152" s="7"/>
      <c r="K152" s="51"/>
    </row>
    <row r="153" spans="2:11" s="13" customFormat="1" x14ac:dyDescent="0.25">
      <c r="B153" s="8"/>
      <c r="C153" s="14"/>
      <c r="D153" s="15"/>
      <c r="E153" s="16"/>
      <c r="F153" s="15"/>
      <c r="G153" s="6"/>
      <c r="H153" s="7"/>
      <c r="I153" s="7"/>
      <c r="J153" s="7"/>
      <c r="K153" s="51"/>
    </row>
  </sheetData>
  <sheetProtection password="835D" sheet="1" objects="1" scenarios="1" deleteRows="0"/>
  <mergeCells count="1">
    <mergeCell ref="B50:F50"/>
  </mergeCells>
  <phoneticPr fontId="2" type="noConversion"/>
  <dataValidations count="1">
    <dataValidation type="list" allowBlank="1" showInputMessage="1" showErrorMessage="1" sqref="C39:C41 C43:C44 E48 E43:E44 E39:E41 E46 C46 C48">
      <formula1>$B$34:$B$35</formula1>
    </dataValidation>
  </dataValidations>
  <hyperlinks>
    <hyperlink ref="B8" r:id="rId1"/>
    <hyperlink ref="B6" r:id="rId2"/>
  </hyperlinks>
  <pageMargins left="0.25" right="0.25" top="0.75" bottom="0.75" header="0.3" footer="0.3"/>
  <pageSetup orientation="landscape" horizontalDpi="1200" verticalDpi="1200"/>
  <headerFooter alignWithMargins="0"/>
  <rowBreaks count="2" manualBreakCount="2">
    <brk id="35" max="5" man="1"/>
    <brk id="48" max="5"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V57"/>
  <sheetViews>
    <sheetView topLeftCell="A29" zoomScale="125" zoomScaleNormal="125" zoomScalePageLayoutView="125" workbookViewId="0">
      <selection activeCell="B46" sqref="B46"/>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8" width="9.140625" style="17" hidden="1" customWidth="1"/>
    <col min="9" max="10" width="9.140625" style="18" hidden="1" customWidth="1"/>
    <col min="11" max="11" width="20.7109375" style="54" customWidth="1"/>
    <col min="12" max="18" width="9.140625" style="18" customWidth="1"/>
    <col min="19" max="19" width="10.28515625" style="18" customWidth="1"/>
    <col min="20" max="20" width="11.85546875" style="18" customWidth="1"/>
    <col min="21" max="22" width="9.140625" style="18"/>
    <col min="23" max="16384" width="9.140625" style="19"/>
  </cols>
  <sheetData>
    <row r="1" spans="1:12" ht="20.25" x14ac:dyDescent="0.2">
      <c r="A1" s="157"/>
      <c r="B1" s="96" t="s">
        <v>224</v>
      </c>
      <c r="C1" s="35"/>
      <c r="D1" s="35"/>
      <c r="E1" s="35"/>
      <c r="F1" s="35"/>
      <c r="K1" s="58" t="str">
        <f>HYPERLINK("#'Self Assessment Summary'!A11:T11","Hyperlink to the SA Summary Worksheett")</f>
        <v>Hyperlink to the SA Summary Worksheett</v>
      </c>
    </row>
    <row r="2" spans="1:12" ht="18.75" x14ac:dyDescent="0.2">
      <c r="A2" s="157"/>
      <c r="B2" s="87" t="s">
        <v>73</v>
      </c>
      <c r="C2" s="35"/>
      <c r="D2" s="35"/>
      <c r="E2" s="35"/>
      <c r="F2" s="35"/>
      <c r="K2" s="58"/>
    </row>
    <row r="3" spans="1:12" ht="18.75" x14ac:dyDescent="0.2">
      <c r="A3" s="157"/>
      <c r="B3" s="87" t="s">
        <v>223</v>
      </c>
      <c r="C3" s="35"/>
      <c r="D3" s="35"/>
      <c r="E3" s="35"/>
      <c r="F3" s="35"/>
      <c r="K3" s="58"/>
    </row>
    <row r="4" spans="1:12" s="18" customFormat="1" ht="12.75" customHeight="1" x14ac:dyDescent="0.2">
      <c r="A4" s="206"/>
      <c r="B4" s="209"/>
      <c r="C4" s="198"/>
      <c r="D4" s="198"/>
      <c r="E4" s="198"/>
      <c r="F4" s="198"/>
      <c r="G4" s="17"/>
      <c r="H4" s="17"/>
      <c r="K4" s="58"/>
    </row>
    <row r="5" spans="1:12" s="199" customFormat="1" ht="12.75" customHeight="1" x14ac:dyDescent="0.2">
      <c r="A5" s="196"/>
      <c r="B5" s="196" t="s">
        <v>299</v>
      </c>
      <c r="C5" s="198"/>
      <c r="D5" s="198"/>
      <c r="E5" s="198"/>
      <c r="F5" s="198"/>
      <c r="G5" s="6"/>
      <c r="H5" s="7"/>
      <c r="I5" s="7"/>
      <c r="J5" s="7"/>
      <c r="K5" s="51"/>
    </row>
    <row r="6" spans="1:12" s="199" customFormat="1" ht="12.75" customHeight="1" x14ac:dyDescent="0.2">
      <c r="A6" s="196"/>
      <c r="B6" s="200" t="s">
        <v>307</v>
      </c>
      <c r="C6" s="198"/>
      <c r="D6" s="198"/>
      <c r="E6" s="198"/>
      <c r="F6" s="198"/>
      <c r="G6" s="6"/>
      <c r="H6" s="7"/>
      <c r="I6" s="7"/>
      <c r="J6" s="7"/>
      <c r="K6" s="51"/>
    </row>
    <row r="7" spans="1:12" s="18" customFormat="1" ht="12.75" customHeight="1" x14ac:dyDescent="0.2">
      <c r="A7" s="206"/>
      <c r="B7" s="196" t="s">
        <v>288</v>
      </c>
      <c r="C7" s="202"/>
      <c r="D7" s="202"/>
      <c r="E7" s="202"/>
      <c r="F7" s="202"/>
      <c r="G7" s="17"/>
      <c r="H7" s="17"/>
      <c r="K7" s="54"/>
      <c r="L7" s="85"/>
    </row>
    <row r="8" spans="1:12" s="18" customFormat="1" ht="12.75" customHeight="1" x14ac:dyDescent="0.2">
      <c r="A8" s="206"/>
      <c r="B8" s="208" t="s">
        <v>289</v>
      </c>
      <c r="C8" s="202"/>
      <c r="D8" s="202"/>
      <c r="E8" s="202"/>
      <c r="F8" s="202"/>
      <c r="G8" s="17"/>
      <c r="H8" s="17"/>
      <c r="K8" s="54"/>
      <c r="L8" s="85"/>
    </row>
    <row r="9" spans="1:12" s="18" customFormat="1" ht="12.75" customHeight="1" x14ac:dyDescent="0.2">
      <c r="A9" s="206"/>
      <c r="B9" s="196"/>
      <c r="C9" s="207"/>
      <c r="D9" s="32"/>
      <c r="E9" s="210"/>
      <c r="F9" s="32"/>
      <c r="G9" s="17"/>
      <c r="H9" s="17"/>
      <c r="K9" s="85"/>
      <c r="L9" s="85"/>
    </row>
    <row r="10" spans="1:12" ht="16.5" thickBot="1" x14ac:dyDescent="0.3">
      <c r="A10" s="157"/>
      <c r="B10" s="86" t="s">
        <v>233</v>
      </c>
      <c r="C10" s="86"/>
      <c r="D10" s="86"/>
      <c r="E10" s="86"/>
      <c r="F10" s="86"/>
      <c r="K10" s="85"/>
      <c r="L10" s="85"/>
    </row>
    <row r="11" spans="1:12" ht="12.75" customHeight="1" x14ac:dyDescent="0.2">
      <c r="A11" s="157"/>
      <c r="B11" s="40" t="s">
        <v>234</v>
      </c>
      <c r="C11" s="75" t="s">
        <v>435</v>
      </c>
      <c r="D11" s="227"/>
      <c r="E11" s="227"/>
      <c r="F11" s="228"/>
    </row>
    <row r="12" spans="1:12" ht="12.75" customHeight="1" x14ac:dyDescent="0.2">
      <c r="A12" s="157"/>
      <c r="B12" s="41" t="s">
        <v>102</v>
      </c>
      <c r="C12" s="77" t="s">
        <v>436</v>
      </c>
      <c r="D12" s="78"/>
      <c r="E12" s="78"/>
      <c r="F12" s="79"/>
    </row>
    <row r="13" spans="1:12"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18"/>
      <c r="E13" s="218"/>
      <c r="F13" s="219"/>
    </row>
    <row r="14" spans="1:12" ht="12.75" customHeight="1" x14ac:dyDescent="0.2">
      <c r="A14" s="157"/>
      <c r="B14" s="41" t="s">
        <v>103</v>
      </c>
      <c r="C14" s="77"/>
      <c r="D14" s="78"/>
      <c r="E14" s="78"/>
      <c r="F14" s="79"/>
    </row>
    <row r="15" spans="1:12" ht="12.75" customHeight="1" x14ac:dyDescent="0.2">
      <c r="A15" s="157"/>
      <c r="B15" s="41" t="s">
        <v>112</v>
      </c>
      <c r="C15" s="77"/>
      <c r="D15" s="78"/>
      <c r="E15" s="78"/>
      <c r="F15" s="79"/>
    </row>
    <row r="16" spans="1:12" ht="12.75" customHeight="1" x14ac:dyDescent="0.2">
      <c r="A16" s="157"/>
      <c r="B16" s="41" t="s">
        <v>113</v>
      </c>
      <c r="C16" s="77"/>
      <c r="D16" s="78"/>
      <c r="E16" s="78"/>
      <c r="F16" s="79"/>
    </row>
    <row r="17" spans="1:6" ht="12.75" customHeight="1" thickBot="1" x14ac:dyDescent="0.25">
      <c r="A17" s="157"/>
      <c r="B17" s="42" t="s">
        <v>235</v>
      </c>
      <c r="C17" s="101" t="str">
        <f>IF(COUNTIF(C39:C51,"YES")=9,"YES","NO")</f>
        <v>NO</v>
      </c>
      <c r="D17" s="102"/>
      <c r="E17" s="102"/>
      <c r="F17" s="103"/>
    </row>
    <row r="18" spans="1:6" ht="12.75" customHeight="1" x14ac:dyDescent="0.2">
      <c r="A18" s="157"/>
      <c r="B18" s="105" t="s">
        <v>232</v>
      </c>
      <c r="C18" s="105"/>
      <c r="D18" s="105"/>
      <c r="E18" s="105"/>
      <c r="F18" s="105"/>
    </row>
    <row r="19" spans="1:6" ht="12.75" customHeight="1" x14ac:dyDescent="0.2">
      <c r="A19" s="157"/>
      <c r="B19" s="104" t="s">
        <v>105</v>
      </c>
      <c r="C19" s="106"/>
      <c r="D19" s="229"/>
      <c r="E19" s="229"/>
      <c r="F19" s="229"/>
    </row>
    <row r="20" spans="1:6" ht="12.75" customHeight="1" x14ac:dyDescent="0.2">
      <c r="A20" s="157"/>
      <c r="B20" s="34"/>
      <c r="C20" s="33"/>
      <c r="D20" s="230"/>
      <c r="E20" s="230"/>
      <c r="F20" s="230"/>
    </row>
    <row r="21" spans="1:6" ht="12.75" customHeight="1" x14ac:dyDescent="0.25">
      <c r="A21" s="157"/>
      <c r="B21" s="32"/>
      <c r="C21" s="29"/>
      <c r="D21" s="30"/>
      <c r="E21" s="31"/>
      <c r="F21" s="30"/>
    </row>
    <row r="22" spans="1:6" ht="16.5" thickBot="1" x14ac:dyDescent="0.3">
      <c r="A22" s="157"/>
      <c r="B22" s="86" t="s">
        <v>236</v>
      </c>
      <c r="C22" s="86"/>
      <c r="D22" s="86"/>
      <c r="E22" s="86"/>
      <c r="F22" s="86"/>
    </row>
    <row r="23" spans="1:6" ht="12.75" customHeight="1" x14ac:dyDescent="0.2">
      <c r="A23" s="157"/>
      <c r="B23" s="40" t="s">
        <v>237</v>
      </c>
      <c r="C23" s="75"/>
      <c r="D23" s="227"/>
      <c r="E23" s="227"/>
      <c r="F23" s="228"/>
    </row>
    <row r="24" spans="1:6" ht="12.75" customHeight="1" x14ac:dyDescent="0.2">
      <c r="A24" s="157"/>
      <c r="B24" s="41" t="s">
        <v>106</v>
      </c>
      <c r="C24" s="77"/>
      <c r="D24" s="78"/>
      <c r="E24" s="78"/>
      <c r="F24" s="79"/>
    </row>
    <row r="25" spans="1:6" ht="12.75" customHeight="1" x14ac:dyDescent="0.2">
      <c r="A25" s="157"/>
      <c r="B25" s="41" t="s">
        <v>107</v>
      </c>
      <c r="C25" s="77"/>
      <c r="D25" s="78"/>
      <c r="E25" s="78"/>
      <c r="F25" s="79"/>
    </row>
    <row r="26" spans="1:6" ht="12.75" customHeight="1" x14ac:dyDescent="0.2">
      <c r="A26" s="157"/>
      <c r="B26" s="41" t="s">
        <v>108</v>
      </c>
      <c r="C26" s="77"/>
      <c r="D26" s="78"/>
      <c r="E26" s="78"/>
      <c r="F26" s="79"/>
    </row>
    <row r="27" spans="1:6" ht="12.75" customHeight="1" x14ac:dyDescent="0.2">
      <c r="A27" s="157"/>
      <c r="B27" s="41" t="s">
        <v>112</v>
      </c>
      <c r="C27" s="77"/>
      <c r="D27" s="78"/>
      <c r="E27" s="78"/>
      <c r="F27" s="79"/>
    </row>
    <row r="28" spans="1:6" ht="12.75" customHeight="1" x14ac:dyDescent="0.2">
      <c r="A28" s="157"/>
      <c r="B28" s="41" t="s">
        <v>114</v>
      </c>
      <c r="C28" s="77"/>
      <c r="D28" s="78"/>
      <c r="E28" s="78"/>
      <c r="F28" s="79"/>
    </row>
    <row r="29" spans="1:6" ht="12.75" customHeight="1" x14ac:dyDescent="0.2">
      <c r="A29" s="157"/>
      <c r="B29" s="41" t="s">
        <v>238</v>
      </c>
      <c r="C29" s="82" t="str">
        <f>IF(COUNTIF(E39:E51,"YES")=9,IF(C17="YES","YES","NO"),IF(COUNTIF(E39:E48,"NO")&gt;0,"NO",""))</f>
        <v/>
      </c>
      <c r="D29" s="83"/>
      <c r="E29" s="83"/>
      <c r="F29" s="84"/>
    </row>
    <row r="30" spans="1:6" ht="12.75" customHeight="1" x14ac:dyDescent="0.2">
      <c r="A30" s="157"/>
      <c r="B30" s="105" t="s">
        <v>115</v>
      </c>
      <c r="C30" s="105"/>
      <c r="D30" s="105"/>
      <c r="E30" s="105"/>
      <c r="F30" s="105"/>
    </row>
    <row r="31" spans="1:6" ht="12.75" customHeight="1" x14ac:dyDescent="0.2">
      <c r="A31" s="157"/>
      <c r="B31" s="104" t="s">
        <v>111</v>
      </c>
      <c r="C31" s="106"/>
      <c r="D31" s="229"/>
      <c r="E31" s="229"/>
      <c r="F31" s="229"/>
    </row>
    <row r="32" spans="1:6" ht="9.9499999999999993" customHeight="1" x14ac:dyDescent="0.2">
      <c r="A32" s="157"/>
      <c r="B32" s="104"/>
      <c r="C32" s="162"/>
      <c r="D32" s="162"/>
      <c r="E32" s="162"/>
      <c r="F32" s="162"/>
    </row>
    <row r="33" spans="1:11" ht="9.9499999999999993" customHeight="1" x14ac:dyDescent="0.25">
      <c r="A33" s="157"/>
      <c r="B33" s="32"/>
      <c r="C33" s="29"/>
      <c r="D33" s="30"/>
      <c r="E33" s="31"/>
      <c r="F33" s="30"/>
    </row>
    <row r="34" spans="1:11" ht="9.9499999999999993" customHeight="1" x14ac:dyDescent="0.2">
      <c r="A34" s="157"/>
      <c r="B34" s="2" t="s">
        <v>39</v>
      </c>
      <c r="C34" s="153"/>
      <c r="D34" s="153"/>
      <c r="E34" s="153"/>
      <c r="F34" s="153"/>
    </row>
    <row r="35" spans="1:11" ht="9.9499999999999993" customHeight="1" x14ac:dyDescent="0.2">
      <c r="A35" s="157"/>
      <c r="B35" s="3" t="s">
        <v>40</v>
      </c>
      <c r="C35" s="154"/>
      <c r="D35" s="154"/>
      <c r="E35" s="155"/>
      <c r="F35" s="155"/>
      <c r="J35" s="18">
        <f>COUNTIF(H39:H51, "")</f>
        <v>0</v>
      </c>
    </row>
    <row r="36" spans="1:11" ht="16.5" customHeight="1" x14ac:dyDescent="0.2">
      <c r="A36" s="157"/>
      <c r="B36" s="156" t="s">
        <v>278</v>
      </c>
      <c r="C36" s="151"/>
      <c r="D36" s="151"/>
      <c r="E36" s="152"/>
      <c r="F36" s="152"/>
    </row>
    <row r="37" spans="1:11" ht="16.5" customHeight="1" x14ac:dyDescent="0.2">
      <c r="A37" s="157"/>
      <c r="B37" s="168" t="s">
        <v>276</v>
      </c>
      <c r="C37" s="169" t="s">
        <v>275</v>
      </c>
      <c r="D37" s="169" t="s">
        <v>220</v>
      </c>
      <c r="E37" s="169" t="s">
        <v>277</v>
      </c>
      <c r="F37" s="170" t="s">
        <v>274</v>
      </c>
    </row>
    <row r="38" spans="1:11" ht="16.5" customHeight="1" x14ac:dyDescent="0.2">
      <c r="A38" s="157"/>
      <c r="B38" s="180" t="s">
        <v>45</v>
      </c>
      <c r="C38" s="165"/>
      <c r="D38" s="165"/>
      <c r="E38" s="165"/>
      <c r="F38" s="167"/>
      <c r="J38" s="18">
        <f>COUNTIF(G:G,"*")</f>
        <v>9</v>
      </c>
    </row>
    <row r="39" spans="1:11" ht="40.5" customHeight="1" x14ac:dyDescent="0.2">
      <c r="A39" s="157"/>
      <c r="B39" s="1" t="s">
        <v>75</v>
      </c>
      <c r="C39" s="39" t="s">
        <v>40</v>
      </c>
      <c r="D39" s="65" t="s">
        <v>486</v>
      </c>
      <c r="E39" s="39"/>
      <c r="F39" s="43"/>
      <c r="G39" s="17" t="s">
        <v>1</v>
      </c>
      <c r="H39" s="17" t="str">
        <f>IF(C39="YES",IF(E39="NO",G39,""),G39)</f>
        <v>1A</v>
      </c>
      <c r="J39" s="18" t="str">
        <f>CONCATENATE(H39,H40,H42,H43,H45,H46,H48,H49,H51)</f>
        <v>1A1B2A2B3A3B4A4B5A</v>
      </c>
      <c r="K39" s="58" t="str">
        <f>HYPERLINK("#'Self Assessment Summary'!E11","Hyperlink to the Element on the SA Summary Worksheet")</f>
        <v>Hyperlink to the Element on the SA Summary Worksheet</v>
      </c>
    </row>
    <row r="40" spans="1:11" ht="54" customHeight="1" x14ac:dyDescent="0.2">
      <c r="A40" s="157"/>
      <c r="B40" s="1" t="s">
        <v>136</v>
      </c>
      <c r="C40" s="39" t="s">
        <v>40</v>
      </c>
      <c r="D40" s="49" t="s">
        <v>486</v>
      </c>
      <c r="E40" s="39"/>
      <c r="F40" s="50"/>
      <c r="G40" s="17" t="s">
        <v>2</v>
      </c>
      <c r="H40" s="17" t="str">
        <f>IF(C40="YES",IF(E40="NO",G40,""),G40)</f>
        <v>1B</v>
      </c>
      <c r="K40" s="58" t="str">
        <f>HYPERLINK("#'Self Assessment Summary'!F11","Hyperlink to the Element on the SA Summary Worksheet")</f>
        <v>Hyperlink to the Element on the SA Summary Worksheet</v>
      </c>
    </row>
    <row r="41" spans="1:11" ht="17.100000000000001" customHeight="1" x14ac:dyDescent="0.2">
      <c r="A41" s="157"/>
      <c r="B41" s="88" t="s">
        <v>138</v>
      </c>
      <c r="C41" s="89"/>
      <c r="D41" s="89"/>
      <c r="E41" s="89"/>
      <c r="F41" s="90"/>
      <c r="H41" s="17">
        <v>0</v>
      </c>
    </row>
    <row r="42" spans="1:11" ht="105.75" customHeight="1" x14ac:dyDescent="0.2">
      <c r="A42" s="157"/>
      <c r="B42" s="1" t="s">
        <v>137</v>
      </c>
      <c r="C42" s="39" t="s">
        <v>40</v>
      </c>
      <c r="D42" s="65" t="s">
        <v>487</v>
      </c>
      <c r="E42" s="39"/>
      <c r="F42" s="50"/>
      <c r="G42" s="17" t="s">
        <v>4</v>
      </c>
      <c r="H42" s="17" t="str">
        <f>IF(C42="YES",IF(E42="NO",G42,""),G42)</f>
        <v>2A</v>
      </c>
      <c r="K42" s="58" t="str">
        <f>HYPERLINK("#'Self Assessment Summary'!G11","Hyperlink to the Element on the SA Summary Worksheet")</f>
        <v>Hyperlink to the Element on the SA Summary Worksheet</v>
      </c>
    </row>
    <row r="43" spans="1:11" ht="79.5" customHeight="1" x14ac:dyDescent="0.2">
      <c r="A43" s="157"/>
      <c r="B43" s="1" t="s">
        <v>212</v>
      </c>
      <c r="C43" s="39" t="s">
        <v>40</v>
      </c>
      <c r="D43" s="65" t="s">
        <v>493</v>
      </c>
      <c r="E43" s="39"/>
      <c r="F43" s="50"/>
      <c r="G43" s="17" t="s">
        <v>5</v>
      </c>
      <c r="H43" s="17" t="str">
        <f>IF(C43="YES",IF(E43="NO",G43,""),G43)</f>
        <v>2B</v>
      </c>
      <c r="K43" s="58" t="str">
        <f>HYPERLINK("#'Self Assessment Summary'!H11","Hyperlink to the Element on the SA Summary Worksheet")</f>
        <v>Hyperlink to the Element on the SA Summary Worksheet</v>
      </c>
    </row>
    <row r="44" spans="1:11" ht="15.6" customHeight="1" x14ac:dyDescent="0.2">
      <c r="A44" s="157"/>
      <c r="B44" s="88" t="s">
        <v>46</v>
      </c>
      <c r="C44" s="89"/>
      <c r="D44" s="89"/>
      <c r="E44" s="89"/>
      <c r="F44" s="90"/>
      <c r="H44" s="17">
        <v>0</v>
      </c>
    </row>
    <row r="45" spans="1:11" ht="54" customHeight="1" x14ac:dyDescent="0.2">
      <c r="A45" s="157"/>
      <c r="B45" s="1" t="s">
        <v>76</v>
      </c>
      <c r="C45" s="39" t="s">
        <v>40</v>
      </c>
      <c r="D45" s="65" t="s">
        <v>441</v>
      </c>
      <c r="E45" s="39"/>
      <c r="F45" s="50"/>
      <c r="G45" s="17" t="s">
        <v>6</v>
      </c>
      <c r="H45" s="17" t="str">
        <f>IF(C45="YES",IF(E45="NO",G45,""),G45)</f>
        <v>3A</v>
      </c>
      <c r="K45" s="58" t="str">
        <f>HYPERLINK("#'Self Assessment Summary'!I11","Hyperlink to the Element on the SA Summary Worksheet")</f>
        <v>Hyperlink to the Element on the SA Summary Worksheet</v>
      </c>
    </row>
    <row r="46" spans="1:11" ht="53.25" customHeight="1" x14ac:dyDescent="0.2">
      <c r="A46" s="157"/>
      <c r="B46" s="1" t="s">
        <v>139</v>
      </c>
      <c r="C46" s="39" t="s">
        <v>40</v>
      </c>
      <c r="D46" s="65" t="s">
        <v>442</v>
      </c>
      <c r="E46" s="39"/>
      <c r="F46" s="50"/>
      <c r="G46" s="17" t="s">
        <v>8</v>
      </c>
      <c r="H46" s="17" t="str">
        <f>IF(C46="YES",IF(E46="NO",G46,""),G46)</f>
        <v>3B</v>
      </c>
      <c r="K46" s="58" t="str">
        <f>HYPERLINK("#'Self Assessment Summary'!J11","Hyperlink to the Element on the SA Summary Worksheet")</f>
        <v>Hyperlink to the Element on the SA Summary Worksheet</v>
      </c>
    </row>
    <row r="47" spans="1:11" ht="17.100000000000001" customHeight="1" x14ac:dyDescent="0.2">
      <c r="A47" s="157"/>
      <c r="B47" s="88" t="s">
        <v>47</v>
      </c>
      <c r="C47" s="89"/>
      <c r="D47" s="89"/>
      <c r="E47" s="89"/>
      <c r="F47" s="90"/>
      <c r="H47" s="17">
        <v>0</v>
      </c>
    </row>
    <row r="48" spans="1:11" ht="69" customHeight="1" x14ac:dyDescent="0.2">
      <c r="A48" s="157"/>
      <c r="B48" s="1" t="s">
        <v>77</v>
      </c>
      <c r="C48" s="39" t="s">
        <v>40</v>
      </c>
      <c r="D48" s="65" t="s">
        <v>443</v>
      </c>
      <c r="E48" s="39"/>
      <c r="F48" s="50"/>
      <c r="G48" s="17" t="s">
        <v>7</v>
      </c>
      <c r="H48" s="17" t="str">
        <f>IF(C48="YES",IF(E48="NO",G48,""),G48)</f>
        <v>4A</v>
      </c>
      <c r="K48" s="58" t="str">
        <f>HYPERLINK("#'Self Assessment Summary'!K11","Hyperlink to the Element on the SA Summary Worksheet")</f>
        <v>Hyperlink to the Element on the SA Summary Worksheet</v>
      </c>
    </row>
    <row r="49" spans="1:11" ht="54.75" customHeight="1" x14ac:dyDescent="0.2">
      <c r="A49" s="157"/>
      <c r="B49" s="1" t="s">
        <v>140</v>
      </c>
      <c r="C49" s="39" t="s">
        <v>40</v>
      </c>
      <c r="D49" s="65" t="s">
        <v>488</v>
      </c>
      <c r="E49" s="39"/>
      <c r="F49" s="50"/>
      <c r="G49" s="17" t="s">
        <v>9</v>
      </c>
      <c r="H49" s="17" t="str">
        <f>IF(C49="YES",IF(E49="NO",G49,""),G49)</f>
        <v>4B</v>
      </c>
      <c r="K49" s="58" t="str">
        <f>HYPERLINK("#'Self Assessment Summary'!L11","Hyperlink to the Element on the SA Summary Worksheet")</f>
        <v>Hyperlink to the Element on the SA Summary Worksheet</v>
      </c>
    </row>
    <row r="50" spans="1:11" ht="17.100000000000001" customHeight="1" x14ac:dyDescent="0.2">
      <c r="A50" s="157"/>
      <c r="B50" s="88" t="s">
        <v>48</v>
      </c>
      <c r="C50" s="89"/>
      <c r="D50" s="89"/>
      <c r="E50" s="89"/>
      <c r="F50" s="90"/>
      <c r="H50" s="17">
        <v>0</v>
      </c>
    </row>
    <row r="51" spans="1:11" ht="68.25" customHeight="1" x14ac:dyDescent="0.2">
      <c r="A51" s="157"/>
      <c r="B51" s="1" t="s">
        <v>78</v>
      </c>
      <c r="C51" s="39" t="s">
        <v>40</v>
      </c>
      <c r="D51" s="65" t="s">
        <v>464</v>
      </c>
      <c r="E51" s="39"/>
      <c r="F51" s="50"/>
      <c r="G51" s="17" t="s">
        <v>10</v>
      </c>
      <c r="H51" s="17" t="str">
        <f>IF(C51="YES",IF(E51="NO",G51,""),G51)</f>
        <v>5A</v>
      </c>
      <c r="K51" s="58" t="str">
        <f>HYPERLINK("#'Self Assessment Summary'!M11","Hyperlink to the Element on the SA Summary Worksheet")</f>
        <v>Hyperlink to the Element on the SA Summary Worksheet</v>
      </c>
    </row>
    <row r="52" spans="1:11" ht="17.100000000000001" customHeight="1" x14ac:dyDescent="0.25">
      <c r="A52" s="157"/>
      <c r="B52" s="91" t="s">
        <v>0</v>
      </c>
      <c r="C52" s="92"/>
      <c r="D52" s="92"/>
      <c r="E52" s="92"/>
      <c r="F52" s="93"/>
    </row>
    <row r="53" spans="1:11" ht="408.95" customHeight="1" thickBot="1" x14ac:dyDescent="0.25">
      <c r="A53" s="157"/>
      <c r="B53" s="243"/>
      <c r="C53" s="244"/>
      <c r="D53" s="244"/>
      <c r="E53" s="244"/>
      <c r="F53" s="245"/>
    </row>
    <row r="54" spans="1:11" s="18" customFormat="1" x14ac:dyDescent="0.2">
      <c r="A54" s="211" t="s">
        <v>308</v>
      </c>
      <c r="G54" s="17"/>
      <c r="H54" s="17"/>
      <c r="K54" s="54"/>
    </row>
    <row r="55" spans="1:11" s="18" customFormat="1" x14ac:dyDescent="0.2">
      <c r="A55" s="211" t="s">
        <v>408</v>
      </c>
      <c r="G55" s="17"/>
      <c r="H55" s="17"/>
      <c r="K55" s="54"/>
    </row>
    <row r="56" spans="1:11" x14ac:dyDescent="0.2">
      <c r="A56" s="211" t="s">
        <v>410</v>
      </c>
    </row>
    <row r="57" spans="1:11" x14ac:dyDescent="0.2">
      <c r="A57" s="211" t="s">
        <v>421</v>
      </c>
    </row>
  </sheetData>
  <sheetProtection password="835D" sheet="1" objects="1" scenarios="1" deleteRows="0"/>
  <mergeCells count="1">
    <mergeCell ref="B53:F53"/>
  </mergeCells>
  <phoneticPr fontId="2" type="noConversion"/>
  <dataValidations count="1">
    <dataValidation type="list" allowBlank="1" showInputMessage="1" showErrorMessage="1" sqref="C48:C49 E51 C51 E48:E49 E45:E46 E42:E43 E39:E40 C45:C46 C42:C43 C39:C40">
      <formula1>$B$34:$B$35</formula1>
    </dataValidation>
  </dataValidations>
  <hyperlinks>
    <hyperlink ref="B8" r:id="rId1"/>
    <hyperlink ref="B6" r:id="rId2"/>
  </hyperlinks>
  <pageMargins left="0.25" right="0.25" top="0.75" bottom="0.75" header="0.3" footer="0.3"/>
  <pageSetup orientation="landscape" horizontalDpi="1200" verticalDpi="1200" r:id="rId3"/>
  <headerFooter alignWithMargins="0"/>
  <rowBreaks count="2" manualBreakCount="2">
    <brk id="35" max="5" man="1"/>
    <brk id="51" max="5"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V59"/>
  <sheetViews>
    <sheetView topLeftCell="A44" zoomScale="125" zoomScaleNormal="125" zoomScalePageLayoutView="125" workbookViewId="0">
      <selection activeCell="D47" sqref="D47"/>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8" width="9.140625" style="17" hidden="1" customWidth="1"/>
    <col min="9" max="10" width="9.140625" style="18" hidden="1" customWidth="1"/>
    <col min="11" max="11" width="20.7109375" style="54" customWidth="1"/>
    <col min="12" max="14" width="9.140625" style="18" customWidth="1"/>
    <col min="15" max="20" width="9.140625" style="19" customWidth="1"/>
    <col min="21" max="16384" width="9.140625" style="19"/>
  </cols>
  <sheetData>
    <row r="1" spans="1:12" ht="20.25" x14ac:dyDescent="0.2">
      <c r="A1" s="157"/>
      <c r="B1" s="96" t="s">
        <v>226</v>
      </c>
      <c r="C1" s="35"/>
      <c r="D1" s="35"/>
      <c r="E1" s="35"/>
      <c r="F1" s="35"/>
      <c r="K1" s="58" t="str">
        <f>HYPERLINK("#'Self Assessment Summary'!A12:T12","Hyperlink to the SA Summary Worksheett")</f>
        <v>Hyperlink to the SA Summary Worksheett</v>
      </c>
    </row>
    <row r="2" spans="1:12" ht="18.75" x14ac:dyDescent="0.2">
      <c r="A2" s="157"/>
      <c r="B2" s="87" t="s">
        <v>73</v>
      </c>
      <c r="C2" s="35"/>
      <c r="D2" s="35"/>
      <c r="E2" s="35"/>
      <c r="F2" s="35"/>
      <c r="K2" s="58"/>
    </row>
    <row r="3" spans="1:12" ht="18.75" x14ac:dyDescent="0.2">
      <c r="A3" s="157"/>
      <c r="B3" s="87" t="s">
        <v>223</v>
      </c>
      <c r="C3" s="35"/>
      <c r="D3" s="35"/>
      <c r="E3" s="35"/>
      <c r="F3" s="35"/>
      <c r="K3" s="58"/>
    </row>
    <row r="4" spans="1:12" s="18" customFormat="1" ht="12.75" customHeight="1" x14ac:dyDescent="0.2">
      <c r="A4" s="206"/>
      <c r="B4" s="209"/>
      <c r="C4" s="198"/>
      <c r="D4" s="198"/>
      <c r="E4" s="198"/>
      <c r="F4" s="198"/>
      <c r="G4" s="17"/>
      <c r="H4" s="17"/>
      <c r="K4" s="58"/>
    </row>
    <row r="5" spans="1:12" s="199" customFormat="1" ht="12.75" customHeight="1" x14ac:dyDescent="0.2">
      <c r="A5" s="196"/>
      <c r="B5" s="196" t="s">
        <v>300</v>
      </c>
      <c r="C5" s="198"/>
      <c r="D5" s="198"/>
      <c r="E5" s="198"/>
      <c r="F5" s="198"/>
      <c r="G5" s="6"/>
      <c r="H5" s="7"/>
      <c r="I5" s="7"/>
      <c r="J5" s="7"/>
      <c r="K5" s="51"/>
    </row>
    <row r="6" spans="1:12" s="199" customFormat="1" ht="12.75" customHeight="1" x14ac:dyDescent="0.2">
      <c r="A6" s="196"/>
      <c r="B6" s="200" t="s">
        <v>290</v>
      </c>
      <c r="C6" s="198"/>
      <c r="D6" s="198"/>
      <c r="E6" s="198"/>
      <c r="F6" s="198"/>
      <c r="G6" s="6"/>
      <c r="H6" s="7"/>
      <c r="I6" s="7"/>
      <c r="J6" s="7"/>
      <c r="K6" s="51"/>
    </row>
    <row r="7" spans="1:12" s="18" customFormat="1" ht="12.75" customHeight="1" x14ac:dyDescent="0.2">
      <c r="A7" s="206"/>
      <c r="B7" s="196" t="s">
        <v>288</v>
      </c>
      <c r="C7" s="202"/>
      <c r="D7" s="202"/>
      <c r="E7" s="202"/>
      <c r="F7" s="202"/>
      <c r="G7" s="17"/>
      <c r="H7" s="17"/>
      <c r="K7" s="85"/>
      <c r="L7" s="85"/>
    </row>
    <row r="8" spans="1:12" s="18" customFormat="1" ht="12.75" customHeight="1" x14ac:dyDescent="0.2">
      <c r="A8" s="206"/>
      <c r="B8" s="208" t="s">
        <v>290</v>
      </c>
      <c r="C8" s="202"/>
      <c r="D8" s="202"/>
      <c r="E8" s="202"/>
      <c r="F8" s="202"/>
      <c r="G8" s="17"/>
      <c r="H8" s="17"/>
      <c r="K8" s="85"/>
      <c r="L8" s="85"/>
    </row>
    <row r="9" spans="1:12" s="18" customFormat="1" ht="12.75" customHeight="1" x14ac:dyDescent="0.2">
      <c r="A9" s="206"/>
      <c r="B9" s="196"/>
      <c r="C9" s="207"/>
      <c r="D9" s="32"/>
      <c r="E9" s="210"/>
      <c r="F9" s="32"/>
      <c r="G9" s="17"/>
      <c r="H9" s="17"/>
      <c r="K9" s="85"/>
      <c r="L9" s="85"/>
    </row>
    <row r="10" spans="1:12" ht="16.5" thickBot="1" x14ac:dyDescent="0.3">
      <c r="A10" s="157"/>
      <c r="B10" s="86" t="s">
        <v>233</v>
      </c>
      <c r="C10" s="86"/>
      <c r="D10" s="86"/>
      <c r="E10" s="86"/>
      <c r="F10" s="86"/>
      <c r="K10" s="85"/>
      <c r="L10" s="85"/>
    </row>
    <row r="11" spans="1:12" ht="12.75" customHeight="1" x14ac:dyDescent="0.2">
      <c r="A11" s="157"/>
      <c r="B11" s="40" t="s">
        <v>234</v>
      </c>
      <c r="C11" s="75" t="s">
        <v>435</v>
      </c>
      <c r="D11" s="227"/>
      <c r="E11" s="227"/>
      <c r="F11" s="228"/>
    </row>
    <row r="12" spans="1:12" ht="12.75" customHeight="1" x14ac:dyDescent="0.2">
      <c r="A12" s="157"/>
      <c r="B12" s="41" t="s">
        <v>102</v>
      </c>
      <c r="C12" s="77" t="s">
        <v>437</v>
      </c>
      <c r="D12" s="78"/>
      <c r="E12" s="78"/>
      <c r="F12" s="79"/>
    </row>
    <row r="13" spans="1:12"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18"/>
      <c r="E13" s="218"/>
      <c r="F13" s="219"/>
    </row>
    <row r="14" spans="1:12" ht="12.75" customHeight="1" x14ac:dyDescent="0.2">
      <c r="A14" s="157"/>
      <c r="B14" s="41" t="s">
        <v>103</v>
      </c>
      <c r="C14" s="77"/>
      <c r="D14" s="78"/>
      <c r="E14" s="78"/>
      <c r="F14" s="79"/>
    </row>
    <row r="15" spans="1:12" ht="12.75" customHeight="1" x14ac:dyDescent="0.2">
      <c r="A15" s="157"/>
      <c r="B15" s="41" t="s">
        <v>112</v>
      </c>
      <c r="C15" s="77"/>
      <c r="D15" s="78"/>
      <c r="E15" s="78"/>
      <c r="F15" s="79"/>
    </row>
    <row r="16" spans="1:12" ht="12.75" customHeight="1" x14ac:dyDescent="0.2">
      <c r="A16" s="157"/>
      <c r="B16" s="41" t="s">
        <v>116</v>
      </c>
      <c r="C16" s="77"/>
      <c r="D16" s="78"/>
      <c r="E16" s="78"/>
      <c r="F16" s="79"/>
    </row>
    <row r="17" spans="1:22" ht="12.75" customHeight="1" thickBot="1" x14ac:dyDescent="0.25">
      <c r="A17" s="157"/>
      <c r="B17" s="42" t="s">
        <v>256</v>
      </c>
      <c r="C17" s="101" t="str">
        <f>IF(COUNTIF(C39:C53,"YES")=10,"YES","NO")</f>
        <v>NO</v>
      </c>
      <c r="D17" s="102"/>
      <c r="E17" s="102"/>
      <c r="F17" s="103"/>
    </row>
    <row r="18" spans="1:22" ht="12.75" customHeight="1" x14ac:dyDescent="0.2">
      <c r="A18" s="157"/>
      <c r="B18" s="105" t="s">
        <v>239</v>
      </c>
      <c r="C18" s="105"/>
      <c r="D18" s="105"/>
      <c r="E18" s="105"/>
      <c r="F18" s="105"/>
      <c r="O18" s="18"/>
      <c r="P18" s="18"/>
      <c r="Q18" s="18"/>
      <c r="R18" s="18"/>
      <c r="S18" s="18"/>
      <c r="T18" s="18"/>
      <c r="U18" s="18"/>
      <c r="V18" s="18"/>
    </row>
    <row r="19" spans="1:22" ht="12.75" customHeight="1" x14ac:dyDescent="0.2">
      <c r="A19" s="157"/>
      <c r="B19" s="104" t="s">
        <v>105</v>
      </c>
      <c r="C19" s="106"/>
      <c r="D19" s="229"/>
      <c r="E19" s="229"/>
      <c r="F19" s="229"/>
      <c r="O19" s="18"/>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5"/>
      <c r="D23" s="227"/>
      <c r="E23" s="227"/>
      <c r="F23" s="228"/>
    </row>
    <row r="24" spans="1:22" ht="12.75" customHeight="1" x14ac:dyDescent="0.2">
      <c r="A24" s="157"/>
      <c r="B24" s="41" t="s">
        <v>106</v>
      </c>
      <c r="C24" s="77"/>
      <c r="D24" s="78"/>
      <c r="E24" s="78"/>
      <c r="F24" s="79"/>
    </row>
    <row r="25" spans="1:22" ht="12.75" customHeight="1" x14ac:dyDescent="0.2">
      <c r="A25" s="157"/>
      <c r="B25" s="41" t="s">
        <v>107</v>
      </c>
      <c r="C25" s="77"/>
      <c r="D25" s="78"/>
      <c r="E25" s="78"/>
      <c r="F25" s="79"/>
    </row>
    <row r="26" spans="1:22" ht="12.75" customHeight="1" x14ac:dyDescent="0.2">
      <c r="A26" s="157"/>
      <c r="B26" s="41" t="s">
        <v>108</v>
      </c>
      <c r="C26" s="77"/>
      <c r="D26" s="78"/>
      <c r="E26" s="78"/>
      <c r="F26" s="79"/>
    </row>
    <row r="27" spans="1:22" ht="12.75" customHeight="1" x14ac:dyDescent="0.2">
      <c r="A27" s="157"/>
      <c r="B27" s="41" t="s">
        <v>112</v>
      </c>
      <c r="C27" s="77"/>
      <c r="D27" s="78"/>
      <c r="E27" s="78"/>
      <c r="F27" s="79"/>
    </row>
    <row r="28" spans="1:22" ht="12.75" customHeight="1" x14ac:dyDescent="0.2">
      <c r="A28" s="157"/>
      <c r="B28" s="41" t="s">
        <v>117</v>
      </c>
      <c r="C28" s="77"/>
      <c r="D28" s="78"/>
      <c r="E28" s="78"/>
      <c r="F28" s="79"/>
    </row>
    <row r="29" spans="1:22" ht="12.75" customHeight="1" x14ac:dyDescent="0.2">
      <c r="A29" s="157"/>
      <c r="B29" s="41" t="s">
        <v>248</v>
      </c>
      <c r="C29" s="82" t="str">
        <f>IF(COUNTIF(E39:E53,"YES")=10,IF(C17="YES","YES","NO"),IF(COUNTIF(E39:E53,"NO")&gt;0,"NO",""))</f>
        <v/>
      </c>
      <c r="D29" s="83"/>
      <c r="E29" s="83"/>
      <c r="F29" s="84"/>
    </row>
    <row r="30" spans="1:22" ht="12.75" customHeight="1" x14ac:dyDescent="0.2">
      <c r="A30" s="157"/>
      <c r="B30" s="105" t="s">
        <v>118</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104"/>
      <c r="C32" s="162"/>
      <c r="D32" s="231"/>
      <c r="E32" s="231"/>
      <c r="F32" s="231"/>
    </row>
    <row r="33" spans="1:11" ht="9.9499999999999993" customHeight="1" x14ac:dyDescent="0.25">
      <c r="A33" s="157"/>
      <c r="B33" s="32"/>
      <c r="C33" s="29"/>
      <c r="D33" s="30"/>
      <c r="E33" s="31"/>
      <c r="F33" s="30"/>
    </row>
    <row r="34" spans="1:11" ht="9.9499999999999993" customHeight="1" x14ac:dyDescent="0.2">
      <c r="A34" s="157"/>
      <c r="B34" s="2" t="s">
        <v>39</v>
      </c>
      <c r="C34" s="153"/>
      <c r="D34" s="153"/>
      <c r="E34" s="153"/>
      <c r="F34" s="153"/>
    </row>
    <row r="35" spans="1:11" ht="9.9499999999999993" customHeight="1" x14ac:dyDescent="0.2">
      <c r="A35" s="157"/>
      <c r="B35" s="3" t="s">
        <v>40</v>
      </c>
      <c r="C35" s="154"/>
      <c r="D35" s="154"/>
      <c r="E35" s="155"/>
      <c r="F35" s="155"/>
      <c r="J35" s="18">
        <f>COUNTIF(H39:H53, "")</f>
        <v>5</v>
      </c>
    </row>
    <row r="36" spans="1:11" ht="16.5" customHeight="1" x14ac:dyDescent="0.2">
      <c r="A36" s="157"/>
      <c r="B36" s="156" t="s">
        <v>279</v>
      </c>
      <c r="C36" s="151"/>
      <c r="D36" s="151"/>
      <c r="E36" s="152"/>
      <c r="F36" s="152"/>
    </row>
    <row r="37" spans="1:11" ht="16.5" customHeight="1" x14ac:dyDescent="0.2">
      <c r="A37" s="157"/>
      <c r="B37" s="168" t="s">
        <v>276</v>
      </c>
      <c r="C37" s="169" t="s">
        <v>275</v>
      </c>
      <c r="D37" s="169" t="s">
        <v>220</v>
      </c>
      <c r="E37" s="169" t="s">
        <v>277</v>
      </c>
      <c r="F37" s="170" t="s">
        <v>274</v>
      </c>
    </row>
    <row r="38" spans="1:11" ht="16.5" customHeight="1" x14ac:dyDescent="0.2">
      <c r="A38" s="157"/>
      <c r="B38" s="88" t="s">
        <v>49</v>
      </c>
      <c r="C38" s="89"/>
      <c r="D38" s="89"/>
      <c r="E38" s="89"/>
      <c r="F38" s="94"/>
      <c r="J38" s="18">
        <f>COUNTIF(G:G,"*")</f>
        <v>10</v>
      </c>
    </row>
    <row r="39" spans="1:11" ht="27.75" customHeight="1" x14ac:dyDescent="0.2">
      <c r="A39" s="157"/>
      <c r="B39" s="1" t="s">
        <v>79</v>
      </c>
      <c r="C39" s="39" t="s">
        <v>39</v>
      </c>
      <c r="D39" s="65" t="s">
        <v>445</v>
      </c>
      <c r="E39" s="39"/>
      <c r="F39" s="65"/>
      <c r="G39" s="17" t="s">
        <v>1</v>
      </c>
      <c r="H39" s="17" t="str">
        <f>IF(C39="YES",IF(E39="NO",G39,""),G39)</f>
        <v/>
      </c>
      <c r="J39" s="18" t="str">
        <f>CONCATENATE(H39,H40,H41,H43,H45,H47,H48,H49,H51,H53)</f>
        <v>4A4B4C5A6A</v>
      </c>
      <c r="K39" s="58" t="str">
        <f>HYPERLINK("#'Self Assessment Summary'!E12","Hyperlink to the Element on the SA Summary Worksheet")</f>
        <v>Hyperlink to the Element on the SA Summary Worksheet</v>
      </c>
    </row>
    <row r="40" spans="1:11" ht="27.75" customHeight="1" x14ac:dyDescent="0.2">
      <c r="A40" s="157"/>
      <c r="B40" s="1" t="s">
        <v>143</v>
      </c>
      <c r="C40" s="39" t="s">
        <v>39</v>
      </c>
      <c r="D40" s="65" t="s">
        <v>446</v>
      </c>
      <c r="E40" s="39"/>
      <c r="F40" s="65"/>
      <c r="G40" s="17" t="s">
        <v>2</v>
      </c>
      <c r="H40" s="17" t="str">
        <f t="shared" ref="H40:H53" si="0">IF(C40="YES",IF(E40="NO",G40,""),G40)</f>
        <v/>
      </c>
      <c r="K40" s="58" t="str">
        <f>HYPERLINK("#'Self Assessment Summary'!F12","Hyperlink to the Element on the SA Summary Worksheet")</f>
        <v>Hyperlink to the Element on the SA Summary Worksheet</v>
      </c>
    </row>
    <row r="41" spans="1:11" ht="28.5" customHeight="1" x14ac:dyDescent="0.2">
      <c r="A41" s="157"/>
      <c r="B41" s="1" t="s">
        <v>80</v>
      </c>
      <c r="C41" s="39" t="s">
        <v>39</v>
      </c>
      <c r="D41" s="65" t="s">
        <v>466</v>
      </c>
      <c r="E41" s="39"/>
      <c r="F41" s="65"/>
      <c r="G41" s="17" t="s">
        <v>3</v>
      </c>
      <c r="H41" s="17" t="str">
        <f t="shared" si="0"/>
        <v/>
      </c>
      <c r="K41" s="58" t="str">
        <f>HYPERLINK("#'Self Assessment Summary'!G12","Hyperlink to the Element on the SA Summary Worksheet")</f>
        <v>Hyperlink to the Element on the SA Summary Worksheet</v>
      </c>
    </row>
    <row r="42" spans="1:11" ht="15.75" x14ac:dyDescent="0.2">
      <c r="A42" s="157"/>
      <c r="B42" s="88" t="s">
        <v>50</v>
      </c>
      <c r="C42" s="89"/>
      <c r="D42" s="89"/>
      <c r="E42" s="89"/>
      <c r="F42" s="94"/>
      <c r="H42" s="17">
        <f t="shared" si="0"/>
        <v>0</v>
      </c>
    </row>
    <row r="43" spans="1:11" ht="39.75" customHeight="1" x14ac:dyDescent="0.2">
      <c r="A43" s="157"/>
      <c r="B43" s="1" t="s">
        <v>81</v>
      </c>
      <c r="C43" s="39" t="s">
        <v>39</v>
      </c>
      <c r="D43" s="65" t="s">
        <v>447</v>
      </c>
      <c r="E43" s="39"/>
      <c r="F43" s="65"/>
      <c r="G43" s="17" t="s">
        <v>4</v>
      </c>
      <c r="H43" s="17" t="str">
        <f t="shared" si="0"/>
        <v/>
      </c>
      <c r="K43" s="58" t="str">
        <f>HYPERLINK("#'Self Assessment Summary'!H12","Hyperlink to the Element on the SA Summary Worksheet")</f>
        <v>Hyperlink to the Element on the SA Summary Worksheet</v>
      </c>
    </row>
    <row r="44" spans="1:11" ht="15.75" x14ac:dyDescent="0.2">
      <c r="A44" s="157"/>
      <c r="B44" s="88" t="s">
        <v>51</v>
      </c>
      <c r="C44" s="89"/>
      <c r="D44" s="89"/>
      <c r="E44" s="89"/>
      <c r="F44" s="94"/>
      <c r="H44" s="17">
        <f t="shared" si="0"/>
        <v>0</v>
      </c>
    </row>
    <row r="45" spans="1:11" ht="30" customHeight="1" x14ac:dyDescent="0.2">
      <c r="A45" s="157"/>
      <c r="B45" s="1" t="s">
        <v>82</v>
      </c>
      <c r="C45" s="39" t="s">
        <v>39</v>
      </c>
      <c r="D45" s="65" t="s">
        <v>444</v>
      </c>
      <c r="E45" s="39"/>
      <c r="F45" s="65"/>
      <c r="G45" s="17" t="s">
        <v>6</v>
      </c>
      <c r="H45" s="17" t="str">
        <f t="shared" si="0"/>
        <v/>
      </c>
      <c r="K45" s="58" t="str">
        <f>HYPERLINK("#'Self Assessment Summary'!I12","Hyperlink to the Element on the SA Summary Worksheet")</f>
        <v>Hyperlink to the Element on the SA Summary Worksheet</v>
      </c>
    </row>
    <row r="46" spans="1:11" ht="15.75" x14ac:dyDescent="0.2">
      <c r="A46" s="157"/>
      <c r="B46" s="88" t="s">
        <v>52</v>
      </c>
      <c r="C46" s="89"/>
      <c r="D46" s="89"/>
      <c r="E46" s="89"/>
      <c r="F46" s="94"/>
      <c r="H46" s="17">
        <f t="shared" si="0"/>
        <v>0</v>
      </c>
    </row>
    <row r="47" spans="1:11" ht="41.25" customHeight="1" x14ac:dyDescent="0.2">
      <c r="A47" s="157"/>
      <c r="B47" s="1" t="s">
        <v>83</v>
      </c>
      <c r="C47" s="39" t="s">
        <v>40</v>
      </c>
      <c r="D47" s="65" t="s">
        <v>489</v>
      </c>
      <c r="E47" s="39"/>
      <c r="F47" s="65"/>
      <c r="G47" s="17" t="s">
        <v>7</v>
      </c>
      <c r="H47" s="17" t="str">
        <f t="shared" si="0"/>
        <v>4A</v>
      </c>
      <c r="K47" s="58" t="str">
        <f>HYPERLINK("#'Self Assessment Summary'!J12","Hyperlink to the Element on the SA Summary Worksheet")</f>
        <v>Hyperlink to the Element on the SA Summary Worksheet</v>
      </c>
    </row>
    <row r="48" spans="1:11" ht="42" customHeight="1" x14ac:dyDescent="0.2">
      <c r="A48" s="157"/>
      <c r="B48" s="1" t="s">
        <v>142</v>
      </c>
      <c r="C48" s="39" t="s">
        <v>40</v>
      </c>
      <c r="D48" s="65"/>
      <c r="E48" s="39"/>
      <c r="F48" s="65"/>
      <c r="G48" s="17" t="s">
        <v>9</v>
      </c>
      <c r="H48" s="17" t="str">
        <f t="shared" si="0"/>
        <v>4B</v>
      </c>
      <c r="K48" s="58" t="str">
        <f>HYPERLINK("#'Self Assessment Summary'!K12","Hyperlink to the Element on the SA Summary Worksheet")</f>
        <v>Hyperlink to the Element on the SA Summary Worksheet</v>
      </c>
    </row>
    <row r="49" spans="1:22" ht="42.75" customHeight="1" x14ac:dyDescent="0.2">
      <c r="A49" s="157"/>
      <c r="B49" s="1" t="s">
        <v>197</v>
      </c>
      <c r="C49" s="39" t="s">
        <v>40</v>
      </c>
      <c r="D49" s="65" t="s">
        <v>465</v>
      </c>
      <c r="E49" s="39"/>
      <c r="F49" s="65"/>
      <c r="G49" s="17" t="s">
        <v>11</v>
      </c>
      <c r="H49" s="17" t="str">
        <f t="shared" si="0"/>
        <v>4C</v>
      </c>
      <c r="K49" s="58" t="str">
        <f>HYPERLINK("#'Self Assessment Summary'!L12","Hyperlink to the Element on the SA Summary Worksheet")</f>
        <v>Hyperlink to the Element on the SA Summary Worksheet</v>
      </c>
    </row>
    <row r="50" spans="1:22" ht="15.75" x14ac:dyDescent="0.2">
      <c r="A50" s="157"/>
      <c r="B50" s="88" t="s">
        <v>53</v>
      </c>
      <c r="C50" s="89"/>
      <c r="D50" s="89"/>
      <c r="E50" s="89"/>
      <c r="F50" s="94"/>
      <c r="H50" s="17">
        <f t="shared" si="0"/>
        <v>0</v>
      </c>
    </row>
    <row r="51" spans="1:22" ht="39.75" customHeight="1" x14ac:dyDescent="0.2">
      <c r="A51" s="157"/>
      <c r="B51" s="1" t="s">
        <v>84</v>
      </c>
      <c r="C51" s="39" t="s">
        <v>40</v>
      </c>
      <c r="D51" s="65" t="s">
        <v>490</v>
      </c>
      <c r="E51" s="39"/>
      <c r="F51" s="65"/>
      <c r="G51" s="17" t="s">
        <v>10</v>
      </c>
      <c r="H51" s="17" t="str">
        <f t="shared" si="0"/>
        <v>5A</v>
      </c>
      <c r="K51" s="58" t="str">
        <f>HYPERLINK("#'Self Assessment Summary'!M12","Hyperlink to the Element on the SA Summary Worksheet")</f>
        <v>Hyperlink to the Element on the SA Summary Worksheet</v>
      </c>
    </row>
    <row r="52" spans="1:22" ht="15.75" x14ac:dyDescent="0.2">
      <c r="A52" s="157"/>
      <c r="B52" s="88" t="s">
        <v>54</v>
      </c>
      <c r="C52" s="89"/>
      <c r="D52" s="89"/>
      <c r="E52" s="89"/>
      <c r="F52" s="94"/>
      <c r="H52" s="17">
        <f t="shared" si="0"/>
        <v>0</v>
      </c>
    </row>
    <row r="53" spans="1:22" ht="40.5" customHeight="1" x14ac:dyDescent="0.2">
      <c r="A53" s="157"/>
      <c r="B53" s="1" t="s">
        <v>141</v>
      </c>
      <c r="C53" s="39" t="s">
        <v>40</v>
      </c>
      <c r="D53" s="65" t="s">
        <v>491</v>
      </c>
      <c r="E53" s="39"/>
      <c r="F53" s="65"/>
      <c r="G53" s="17" t="s">
        <v>12</v>
      </c>
      <c r="H53" s="17" t="str">
        <f t="shared" si="0"/>
        <v>6A</v>
      </c>
      <c r="K53" s="58" t="str">
        <f>HYPERLINK("#'Self Assessment Summary'!N12","Hyperlink to the Element on the SA Summary Worksheet")</f>
        <v>Hyperlink to the Element on the SA Summary Worksheet</v>
      </c>
    </row>
    <row r="54" spans="1:22" ht="15.75" x14ac:dyDescent="0.25">
      <c r="A54" s="157"/>
      <c r="B54" s="91" t="s">
        <v>0</v>
      </c>
      <c r="C54" s="92"/>
      <c r="D54" s="92"/>
      <c r="E54" s="92"/>
      <c r="F54" s="95"/>
    </row>
    <row r="55" spans="1:22" ht="408.95" customHeight="1" x14ac:dyDescent="0.2">
      <c r="A55" s="157"/>
      <c r="B55" s="246"/>
      <c r="C55" s="247"/>
      <c r="D55" s="247"/>
      <c r="E55" s="247"/>
      <c r="F55" s="248"/>
    </row>
    <row r="56" spans="1:22" s="18" customFormat="1" x14ac:dyDescent="0.2">
      <c r="A56" s="211" t="s">
        <v>308</v>
      </c>
      <c r="G56" s="17"/>
      <c r="H56" s="17"/>
      <c r="K56" s="54"/>
    </row>
    <row r="57" spans="1:22" s="18" customFormat="1" x14ac:dyDescent="0.2">
      <c r="A57" s="211" t="s">
        <v>408</v>
      </c>
      <c r="G57" s="17"/>
      <c r="H57" s="17"/>
      <c r="K57" s="54"/>
    </row>
    <row r="58" spans="1:22" x14ac:dyDescent="0.2">
      <c r="A58" s="211" t="s">
        <v>411</v>
      </c>
      <c r="O58" s="18"/>
      <c r="P58" s="18"/>
      <c r="Q58" s="18"/>
      <c r="R58" s="18"/>
      <c r="S58" s="18"/>
      <c r="T58" s="18"/>
      <c r="U58" s="18"/>
      <c r="V58" s="18"/>
    </row>
    <row r="59" spans="1:22" x14ac:dyDescent="0.2">
      <c r="A59" s="211" t="s">
        <v>420</v>
      </c>
      <c r="O59" s="18"/>
      <c r="P59" s="18"/>
      <c r="Q59" s="18"/>
      <c r="R59" s="18"/>
      <c r="S59" s="18"/>
      <c r="T59" s="18"/>
      <c r="U59" s="18"/>
      <c r="V59" s="18"/>
    </row>
  </sheetData>
  <sheetProtection password="835D" sheet="1" objects="1" scenarios="1" deleteRows="0"/>
  <mergeCells count="1">
    <mergeCell ref="B55:F55"/>
  </mergeCells>
  <phoneticPr fontId="2" type="noConversion"/>
  <dataValidations count="1">
    <dataValidation type="list" allowBlank="1" showInputMessage="1" showErrorMessage="1" sqref="E47:E49 E53 C53 C45 E51 C47:C49 E45 E43 C39:C41 C51 C43 E39:E41">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53"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V62"/>
  <sheetViews>
    <sheetView topLeftCell="A38" zoomScale="125" zoomScaleNormal="125" zoomScalePageLayoutView="125" workbookViewId="0">
      <selection activeCell="E48" sqref="E48"/>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8" width="9.140625" style="17" hidden="1" customWidth="1"/>
    <col min="9" max="10" width="9.140625" style="18" hidden="1" customWidth="1"/>
    <col min="11" max="11" width="20.7109375" style="54" customWidth="1"/>
    <col min="12" max="12" width="9.140625" style="18" customWidth="1"/>
    <col min="13" max="20" width="9.140625" style="19" customWidth="1"/>
    <col min="21" max="16384" width="9.140625" style="19"/>
  </cols>
  <sheetData>
    <row r="1" spans="1:11" ht="20.25" x14ac:dyDescent="0.2">
      <c r="A1" s="157"/>
      <c r="B1" s="96" t="s">
        <v>227</v>
      </c>
      <c r="C1" s="87"/>
      <c r="D1" s="87"/>
      <c r="E1" s="87"/>
      <c r="F1" s="87"/>
      <c r="K1" s="58" t="str">
        <f>HYPERLINK("#'Self Assessment Summary'!A13:T13","Hyperlink to the SA Summary Worksheett")</f>
        <v>Hyperlink to the SA Summary Worksheett</v>
      </c>
    </row>
    <row r="2" spans="1:11" ht="18.75" x14ac:dyDescent="0.2">
      <c r="A2" s="157"/>
      <c r="B2" s="87" t="s">
        <v>73</v>
      </c>
      <c r="C2" s="87"/>
      <c r="D2" s="87"/>
      <c r="E2" s="87"/>
      <c r="F2" s="87"/>
      <c r="K2" s="58"/>
    </row>
    <row r="3" spans="1:11" ht="18.75" x14ac:dyDescent="0.2">
      <c r="A3" s="157"/>
      <c r="B3" s="87" t="s">
        <v>223</v>
      </c>
      <c r="C3" s="87"/>
      <c r="D3" s="87"/>
      <c r="E3" s="87"/>
      <c r="F3" s="87"/>
      <c r="K3" s="58"/>
    </row>
    <row r="4" spans="1:11" s="18" customFormat="1" ht="12.75" customHeight="1" x14ac:dyDescent="0.2">
      <c r="A4" s="206"/>
      <c r="B4" s="209"/>
      <c r="C4" s="209"/>
      <c r="D4" s="209"/>
      <c r="E4" s="209"/>
      <c r="F4" s="209"/>
      <c r="G4" s="17"/>
      <c r="H4" s="17"/>
      <c r="K4" s="58"/>
    </row>
    <row r="5" spans="1:11" s="199" customFormat="1" ht="12.75" customHeight="1" x14ac:dyDescent="0.2">
      <c r="A5" s="196"/>
      <c r="B5" s="196" t="s">
        <v>301</v>
      </c>
      <c r="C5" s="198"/>
      <c r="D5" s="198"/>
      <c r="E5" s="198"/>
      <c r="F5" s="198"/>
      <c r="G5" s="6"/>
      <c r="H5" s="7"/>
      <c r="I5" s="7"/>
      <c r="J5" s="7"/>
      <c r="K5" s="51"/>
    </row>
    <row r="6" spans="1:11" s="199" customFormat="1" ht="12.75" customHeight="1" x14ac:dyDescent="0.2">
      <c r="A6" s="196"/>
      <c r="B6" s="200" t="s">
        <v>291</v>
      </c>
      <c r="C6" s="198"/>
      <c r="D6" s="198"/>
      <c r="E6" s="198"/>
      <c r="F6" s="198"/>
      <c r="G6" s="6"/>
      <c r="H6" s="7"/>
      <c r="I6" s="7"/>
      <c r="J6" s="7"/>
      <c r="K6" s="51"/>
    </row>
    <row r="7" spans="1:11" s="18" customFormat="1" ht="12.75" customHeight="1" x14ac:dyDescent="0.2">
      <c r="A7" s="206"/>
      <c r="B7" s="196" t="s">
        <v>288</v>
      </c>
      <c r="C7" s="207"/>
      <c r="D7" s="207"/>
      <c r="E7" s="207"/>
      <c r="F7" s="207"/>
      <c r="G7" s="17"/>
      <c r="H7" s="17"/>
      <c r="K7" s="54"/>
    </row>
    <row r="8" spans="1:11" s="18" customFormat="1" ht="12.75" customHeight="1" x14ac:dyDescent="0.2">
      <c r="A8" s="206"/>
      <c r="B8" s="208" t="s">
        <v>291</v>
      </c>
      <c r="C8" s="207"/>
      <c r="D8" s="207"/>
      <c r="E8" s="207"/>
      <c r="F8" s="207"/>
      <c r="G8" s="17"/>
      <c r="H8" s="17"/>
      <c r="K8" s="54"/>
    </row>
    <row r="9" spans="1:11" s="18" customFormat="1" ht="12.75" customHeight="1" x14ac:dyDescent="0.2">
      <c r="A9" s="206"/>
      <c r="B9" s="196"/>
      <c r="C9" s="207"/>
      <c r="D9" s="32"/>
      <c r="E9" s="210"/>
      <c r="F9" s="32"/>
      <c r="G9" s="17"/>
      <c r="H9" s="17"/>
      <c r="K9" s="54"/>
    </row>
    <row r="10" spans="1:11" ht="16.5" thickBot="1" x14ac:dyDescent="0.3">
      <c r="A10" s="157"/>
      <c r="B10" s="86" t="s">
        <v>233</v>
      </c>
      <c r="C10" s="86"/>
      <c r="D10" s="86"/>
      <c r="E10" s="86"/>
      <c r="F10" s="86"/>
    </row>
    <row r="11" spans="1:11" ht="12.75" customHeight="1" x14ac:dyDescent="0.2">
      <c r="A11" s="157"/>
      <c r="B11" s="40" t="s">
        <v>234</v>
      </c>
      <c r="C11" s="75" t="s">
        <v>439</v>
      </c>
      <c r="D11" s="227"/>
      <c r="E11" s="227"/>
      <c r="F11" s="228"/>
    </row>
    <row r="12" spans="1:11" ht="12.75" customHeight="1" x14ac:dyDescent="0.2">
      <c r="A12" s="157"/>
      <c r="B12" s="41" t="s">
        <v>102</v>
      </c>
      <c r="C12" s="77" t="s">
        <v>437</v>
      </c>
      <c r="D12" s="78"/>
      <c r="E12" s="78"/>
      <c r="F12" s="79"/>
    </row>
    <row r="13" spans="1:11"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18"/>
      <c r="E13" s="218"/>
      <c r="F13" s="219"/>
    </row>
    <row r="14" spans="1:11" ht="12.75" customHeight="1" x14ac:dyDescent="0.2">
      <c r="A14" s="157"/>
      <c r="B14" s="41" t="s">
        <v>103</v>
      </c>
      <c r="C14" s="77"/>
      <c r="D14" s="78"/>
      <c r="E14" s="78"/>
      <c r="F14" s="79"/>
    </row>
    <row r="15" spans="1:11" ht="12.75" customHeight="1" x14ac:dyDescent="0.2">
      <c r="A15" s="157"/>
      <c r="B15" s="41" t="s">
        <v>112</v>
      </c>
      <c r="C15" s="77"/>
      <c r="D15" s="78"/>
      <c r="E15" s="78"/>
      <c r="F15" s="79"/>
    </row>
    <row r="16" spans="1:11" ht="12.75" customHeight="1" x14ac:dyDescent="0.2">
      <c r="A16" s="157"/>
      <c r="B16" s="41" t="s">
        <v>119</v>
      </c>
      <c r="C16" s="77"/>
      <c r="D16" s="78"/>
      <c r="E16" s="78"/>
      <c r="F16" s="79"/>
    </row>
    <row r="17" spans="1:22" ht="12.75" customHeight="1" thickBot="1" x14ac:dyDescent="0.25">
      <c r="A17" s="157"/>
      <c r="B17" s="42" t="s">
        <v>257</v>
      </c>
      <c r="C17" s="107" t="str">
        <f>IF(COUNTIF(C39:C56,"YES")=16,"YES","NO")</f>
        <v>NO</v>
      </c>
      <c r="D17" s="108"/>
      <c r="E17" s="108"/>
      <c r="F17" s="109"/>
    </row>
    <row r="18" spans="1:22" ht="12.75" customHeight="1" x14ac:dyDescent="0.2">
      <c r="A18" s="157"/>
      <c r="B18" s="105" t="s">
        <v>246</v>
      </c>
      <c r="C18" s="105"/>
      <c r="D18" s="105"/>
      <c r="E18" s="105"/>
      <c r="F18" s="105"/>
      <c r="M18" s="18"/>
      <c r="N18" s="18"/>
      <c r="O18" s="18"/>
      <c r="P18" s="18"/>
      <c r="Q18" s="18"/>
      <c r="R18" s="18"/>
      <c r="S18" s="18"/>
      <c r="T18" s="18"/>
      <c r="U18" s="18"/>
      <c r="V18" s="18"/>
    </row>
    <row r="19" spans="1:22" ht="12.75" customHeight="1" x14ac:dyDescent="0.2">
      <c r="A19" s="157"/>
      <c r="B19" s="104" t="s">
        <v>105</v>
      </c>
      <c r="C19" s="106"/>
      <c r="D19" s="229"/>
      <c r="E19" s="229"/>
      <c r="F19" s="229"/>
      <c r="M19" s="18"/>
      <c r="N19" s="18"/>
      <c r="O19" s="18"/>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5"/>
      <c r="D23" s="227"/>
      <c r="E23" s="227"/>
      <c r="F23" s="228"/>
    </row>
    <row r="24" spans="1:22" ht="12.75" customHeight="1" x14ac:dyDescent="0.2">
      <c r="A24" s="157"/>
      <c r="B24" s="41" t="s">
        <v>106</v>
      </c>
      <c r="C24" s="77"/>
      <c r="D24" s="78"/>
      <c r="E24" s="78"/>
      <c r="F24" s="79"/>
    </row>
    <row r="25" spans="1:22" ht="12.75" customHeight="1" x14ac:dyDescent="0.2">
      <c r="A25" s="157"/>
      <c r="B25" s="41" t="s">
        <v>107</v>
      </c>
      <c r="C25" s="77"/>
      <c r="D25" s="78"/>
      <c r="E25" s="78"/>
      <c r="F25" s="79"/>
    </row>
    <row r="26" spans="1:22" ht="12.75" customHeight="1" x14ac:dyDescent="0.2">
      <c r="A26" s="157"/>
      <c r="B26" s="41" t="s">
        <v>108</v>
      </c>
      <c r="C26" s="77"/>
      <c r="D26" s="78"/>
      <c r="E26" s="78"/>
      <c r="F26" s="79"/>
    </row>
    <row r="27" spans="1:22" ht="12.75" customHeight="1" x14ac:dyDescent="0.2">
      <c r="A27" s="157"/>
      <c r="B27" s="41" t="s">
        <v>112</v>
      </c>
      <c r="C27" s="77"/>
      <c r="D27" s="78"/>
      <c r="E27" s="78"/>
      <c r="F27" s="79"/>
    </row>
    <row r="28" spans="1:22" ht="12.75" customHeight="1" x14ac:dyDescent="0.2">
      <c r="A28" s="157"/>
      <c r="B28" s="41" t="s">
        <v>120</v>
      </c>
      <c r="C28" s="77"/>
      <c r="D28" s="78"/>
      <c r="E28" s="78"/>
      <c r="F28" s="79"/>
    </row>
    <row r="29" spans="1:22" ht="12.75" customHeight="1" x14ac:dyDescent="0.2">
      <c r="A29" s="157"/>
      <c r="B29" s="41" t="s">
        <v>249</v>
      </c>
      <c r="C29" s="82" t="str">
        <f>IF(COUNTIF(E39:E56,"YES")=16,IF(C17="YES","YES","NO"),IF(COUNTIF(E39:E56,"NO")&gt;0,"NO",""))</f>
        <v/>
      </c>
      <c r="D29" s="80"/>
      <c r="E29" s="80"/>
      <c r="F29" s="81"/>
    </row>
    <row r="30" spans="1:22" ht="12.75" customHeight="1" x14ac:dyDescent="0.2">
      <c r="A30" s="157"/>
      <c r="B30" s="105" t="s">
        <v>121</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34"/>
      <c r="C32" s="33"/>
      <c r="D32" s="33"/>
      <c r="E32" s="33"/>
      <c r="F32" s="33"/>
    </row>
    <row r="33" spans="1:12" ht="9.9499999999999993" customHeight="1" x14ac:dyDescent="0.25">
      <c r="A33" s="157"/>
      <c r="B33" s="32"/>
      <c r="C33" s="29"/>
      <c r="D33" s="30"/>
      <c r="E33" s="31"/>
      <c r="F33" s="30"/>
    </row>
    <row r="34" spans="1:12" ht="9.9499999999999993" customHeight="1" x14ac:dyDescent="0.2">
      <c r="A34" s="157"/>
      <c r="B34" s="2" t="s">
        <v>39</v>
      </c>
      <c r="C34" s="153"/>
      <c r="D34" s="153"/>
      <c r="E34" s="153"/>
      <c r="F34" s="153"/>
    </row>
    <row r="35" spans="1:12" ht="9.9499999999999993" customHeight="1" x14ac:dyDescent="0.2">
      <c r="A35" s="157"/>
      <c r="B35" s="3" t="s">
        <v>40</v>
      </c>
      <c r="C35" s="154"/>
      <c r="D35" s="154"/>
      <c r="E35" s="155"/>
      <c r="F35" s="155"/>
      <c r="J35" s="18">
        <f>COUNTIF(H39:H56, "")</f>
        <v>0</v>
      </c>
    </row>
    <row r="36" spans="1:12" ht="15.75" x14ac:dyDescent="0.2">
      <c r="A36" s="157"/>
      <c r="B36" s="156" t="s">
        <v>280</v>
      </c>
      <c r="C36" s="151"/>
      <c r="D36" s="151"/>
      <c r="E36" s="152"/>
      <c r="F36" s="152"/>
    </row>
    <row r="37" spans="1:12" ht="15.75" x14ac:dyDescent="0.2">
      <c r="A37" s="157"/>
      <c r="B37" s="168" t="s">
        <v>276</v>
      </c>
      <c r="C37" s="169" t="s">
        <v>275</v>
      </c>
      <c r="D37" s="169" t="s">
        <v>220</v>
      </c>
      <c r="E37" s="169" t="s">
        <v>277</v>
      </c>
      <c r="F37" s="170" t="s">
        <v>274</v>
      </c>
    </row>
    <row r="38" spans="1:12" ht="15.75" x14ac:dyDescent="0.2">
      <c r="A38" s="157"/>
      <c r="B38" s="164" t="s">
        <v>55</v>
      </c>
      <c r="C38" s="165"/>
      <c r="D38" s="165"/>
      <c r="E38" s="165"/>
      <c r="F38" s="166"/>
      <c r="J38" s="18">
        <f>COUNTIF(G:G,"*")</f>
        <v>16</v>
      </c>
    </row>
    <row r="39" spans="1:12" ht="51" x14ac:dyDescent="0.2">
      <c r="A39" s="157"/>
      <c r="B39" s="1" t="s">
        <v>85</v>
      </c>
      <c r="C39" s="39" t="s">
        <v>40</v>
      </c>
      <c r="D39" s="65" t="s">
        <v>492</v>
      </c>
      <c r="E39" s="39"/>
      <c r="F39" s="65"/>
      <c r="G39" s="17" t="s">
        <v>1</v>
      </c>
      <c r="H39" s="17" t="str">
        <f>IF(C39="YES",IF(E39="NO",G39,""),G39)</f>
        <v>1A</v>
      </c>
      <c r="J39" s="18" t="str">
        <f>CONCATENATE(H39,H40,H41,H43,H44,H45,H46,H47,H48,H49,H50,H51,H52,H53,H55,H56)</f>
        <v>1A1B1C2A2B2C2D2E2F2G2H2I2J2K3A3B</v>
      </c>
      <c r="K39" s="58" t="str">
        <f>HYPERLINK("#'Self Assessment Summary'!E13","Hyperlink to the Element on the SA Summary Worksheet")</f>
        <v>Hyperlink to the Element on the SA Summary Worksheet</v>
      </c>
    </row>
    <row r="40" spans="1:12" ht="42" customHeight="1" x14ac:dyDescent="0.2">
      <c r="A40" s="157"/>
      <c r="B40" s="1" t="s">
        <v>144</v>
      </c>
      <c r="C40" s="39" t="s">
        <v>40</v>
      </c>
      <c r="D40" s="65"/>
      <c r="E40" s="39"/>
      <c r="F40" s="65"/>
      <c r="G40" s="17" t="s">
        <v>2</v>
      </c>
      <c r="H40" s="17" t="str">
        <f t="shared" ref="H40:H56" si="0">IF(C40="YES",IF(E40="NO",G40,""),G40)</f>
        <v>1B</v>
      </c>
      <c r="K40" s="58" t="str">
        <f>HYPERLINK("#'Self Assessment Summary'!F13","Hyperlink to the Element on the SA Summary Worksheet")</f>
        <v>Hyperlink to the Element on the SA Summary Worksheet</v>
      </c>
    </row>
    <row r="41" spans="1:12" ht="51" x14ac:dyDescent="0.2">
      <c r="A41" s="157"/>
      <c r="B41" s="1" t="s">
        <v>86</v>
      </c>
      <c r="C41" s="39" t="s">
        <v>40</v>
      </c>
      <c r="D41" s="65"/>
      <c r="E41" s="39"/>
      <c r="F41" s="65"/>
      <c r="G41" s="17" t="s">
        <v>3</v>
      </c>
      <c r="H41" s="17" t="str">
        <f t="shared" si="0"/>
        <v>1C</v>
      </c>
      <c r="K41" s="58" t="str">
        <f>HYPERLINK("#'Self Assessment Summary'!G13","Hyperlink to the Element on the SA Summary Worksheet")</f>
        <v>Hyperlink to the Element on the SA Summary Worksheet</v>
      </c>
    </row>
    <row r="42" spans="1:12" ht="15.75" x14ac:dyDescent="0.2">
      <c r="A42" s="157"/>
      <c r="B42" s="88" t="s">
        <v>56</v>
      </c>
      <c r="C42" s="89"/>
      <c r="D42" s="89"/>
      <c r="E42" s="89"/>
      <c r="F42" s="94"/>
      <c r="H42" s="17">
        <f t="shared" si="0"/>
        <v>0</v>
      </c>
    </row>
    <row r="43" spans="1:12" ht="53.25" customHeight="1" x14ac:dyDescent="0.2">
      <c r="A43" s="157"/>
      <c r="B43" s="1" t="s">
        <v>57</v>
      </c>
      <c r="C43" s="39" t="s">
        <v>40</v>
      </c>
      <c r="D43" s="65"/>
      <c r="E43" s="39"/>
      <c r="F43" s="65"/>
      <c r="G43" s="17" t="s">
        <v>4</v>
      </c>
      <c r="H43" s="17" t="str">
        <f t="shared" si="0"/>
        <v>2A</v>
      </c>
      <c r="K43" s="58" t="str">
        <f>HYPERLINK("#'Self Assessment Summary'!H13","Hyperlink to the Element on the SA Summary Worksheet")</f>
        <v>Hyperlink to the Element on the SA Summary Worksheet</v>
      </c>
    </row>
    <row r="44" spans="1:12" s="21" customFormat="1" ht="69" customHeight="1" x14ac:dyDescent="0.2">
      <c r="A44" s="163"/>
      <c r="B44" s="1" t="s">
        <v>145</v>
      </c>
      <c r="C44" s="39" t="s">
        <v>40</v>
      </c>
      <c r="D44" s="65" t="s">
        <v>457</v>
      </c>
      <c r="E44" s="39"/>
      <c r="F44" s="65"/>
      <c r="G44" s="17" t="s">
        <v>5</v>
      </c>
      <c r="H44" s="17" t="str">
        <f t="shared" si="0"/>
        <v>2B</v>
      </c>
      <c r="I44" s="20"/>
      <c r="J44" s="20"/>
      <c r="K44" s="58" t="str">
        <f>HYPERLINK("#'Self Assessment Summary'!I13","Hyperlink to the Element on the SA Summary Worksheet")</f>
        <v>Hyperlink to the Element on the SA Summary Worksheet</v>
      </c>
      <c r="L44" s="20"/>
    </row>
    <row r="45" spans="1:12" ht="54" customHeight="1" x14ac:dyDescent="0.2">
      <c r="A45" s="157"/>
      <c r="B45" s="1" t="s">
        <v>146</v>
      </c>
      <c r="C45" s="39" t="s">
        <v>40</v>
      </c>
      <c r="D45" s="65" t="s">
        <v>457</v>
      </c>
      <c r="E45" s="39"/>
      <c r="F45" s="65"/>
      <c r="G45" s="17" t="s">
        <v>13</v>
      </c>
      <c r="H45" s="17" t="str">
        <f t="shared" si="0"/>
        <v>2C</v>
      </c>
      <c r="K45" s="58" t="str">
        <f>HYPERLINK("#'Self Assessment Summary'!J13","Hyperlink to the Element on the SA Summary Worksheet")</f>
        <v>Hyperlink to the Element on the SA Summary Worksheet</v>
      </c>
    </row>
    <row r="46" spans="1:12" ht="38.25" x14ac:dyDescent="0.2">
      <c r="A46" s="157"/>
      <c r="B46" s="1" t="s">
        <v>207</v>
      </c>
      <c r="C46" s="39" t="s">
        <v>40</v>
      </c>
      <c r="D46" s="65" t="s">
        <v>457</v>
      </c>
      <c r="E46" s="39"/>
      <c r="F46" s="65"/>
      <c r="G46" s="17" t="s">
        <v>14</v>
      </c>
      <c r="H46" s="17" t="str">
        <f t="shared" si="0"/>
        <v>2D</v>
      </c>
      <c r="K46" s="58" t="str">
        <f>HYPERLINK("#'Self Assessment Summary'!K13","Hyperlink to the Element on the SA Summary Worksheet")</f>
        <v>Hyperlink to the Element on the SA Summary Worksheet</v>
      </c>
    </row>
    <row r="47" spans="1:12" ht="38.25" x14ac:dyDescent="0.2">
      <c r="A47" s="157"/>
      <c r="B47" s="1" t="s">
        <v>193</v>
      </c>
      <c r="C47" s="39" t="s">
        <v>40</v>
      </c>
      <c r="D47" s="65" t="s">
        <v>457</v>
      </c>
      <c r="E47" s="39"/>
      <c r="F47" s="65"/>
      <c r="G47" s="17" t="s">
        <v>15</v>
      </c>
      <c r="H47" s="17" t="str">
        <f t="shared" si="0"/>
        <v>2E</v>
      </c>
      <c r="K47" s="58" t="str">
        <f>HYPERLINK("#'Self Assessment Summary'!L13","Hyperlink to the Element on the SA Summary Worksheet")</f>
        <v>Hyperlink to the Element on the SA Summary Worksheet</v>
      </c>
    </row>
    <row r="48" spans="1:12" ht="40.5" customHeight="1" x14ac:dyDescent="0.2">
      <c r="A48" s="157"/>
      <c r="B48" s="1" t="s">
        <v>194</v>
      </c>
      <c r="C48" s="39" t="s">
        <v>40</v>
      </c>
      <c r="D48" s="65" t="s">
        <v>457</v>
      </c>
      <c r="E48" s="39"/>
      <c r="F48" s="65"/>
      <c r="G48" s="17" t="s">
        <v>16</v>
      </c>
      <c r="H48" s="17" t="str">
        <f t="shared" si="0"/>
        <v>2F</v>
      </c>
      <c r="K48" s="58" t="str">
        <f>HYPERLINK("#'Self Assessment Summary'!M13","Hyperlink to the Element on the SA Summary Worksheet")</f>
        <v>Hyperlink to the Element on the SA Summary Worksheet</v>
      </c>
    </row>
    <row r="49" spans="1:22" ht="42.75" customHeight="1" x14ac:dyDescent="0.2">
      <c r="A49" s="157"/>
      <c r="B49" s="1" t="s">
        <v>195</v>
      </c>
      <c r="C49" s="39" t="s">
        <v>40</v>
      </c>
      <c r="D49" s="65" t="s">
        <v>457</v>
      </c>
      <c r="E49" s="39"/>
      <c r="F49" s="65"/>
      <c r="G49" s="17" t="s">
        <v>17</v>
      </c>
      <c r="H49" s="17" t="str">
        <f t="shared" si="0"/>
        <v>2G</v>
      </c>
      <c r="K49" s="58" t="str">
        <f>HYPERLINK("#'Self Assessment Summary'!N13","Hyperlink to the Element on the SA Summary Worksheet")</f>
        <v>Hyperlink to the Element on the SA Summary Worksheet</v>
      </c>
    </row>
    <row r="50" spans="1:22" ht="51" x14ac:dyDescent="0.2">
      <c r="A50" s="157"/>
      <c r="B50" s="1" t="s">
        <v>196</v>
      </c>
      <c r="C50" s="39" t="s">
        <v>40</v>
      </c>
      <c r="D50" s="65" t="s">
        <v>457</v>
      </c>
      <c r="E50" s="39"/>
      <c r="F50" s="65"/>
      <c r="G50" s="17" t="s">
        <v>18</v>
      </c>
      <c r="H50" s="17" t="str">
        <f t="shared" si="0"/>
        <v>2H</v>
      </c>
      <c r="K50" s="58" t="str">
        <f>HYPERLINK("#'Self Assessment Summary'!O13","Hyperlink to the Element on the SA Summary Worksheet")</f>
        <v>Hyperlink to the Element on the SA Summary Worksheet</v>
      </c>
    </row>
    <row r="51" spans="1:22" ht="63.75" x14ac:dyDescent="0.2">
      <c r="A51" s="157"/>
      <c r="B51" s="1" t="s">
        <v>149</v>
      </c>
      <c r="C51" s="39" t="s">
        <v>40</v>
      </c>
      <c r="D51" s="65" t="s">
        <v>457</v>
      </c>
      <c r="E51" s="39"/>
      <c r="F51" s="65"/>
      <c r="G51" s="17" t="s">
        <v>19</v>
      </c>
      <c r="H51" s="17" t="str">
        <f t="shared" si="0"/>
        <v>2I</v>
      </c>
      <c r="K51" s="58" t="str">
        <f>HYPERLINK("#'Self Assessment Summary'!P13","Hyperlink to the Element on the SA Summary Worksheet")</f>
        <v>Hyperlink to the Element on the SA Summary Worksheet</v>
      </c>
    </row>
    <row r="52" spans="1:22" ht="51" x14ac:dyDescent="0.2">
      <c r="A52" s="157"/>
      <c r="B52" s="1" t="s">
        <v>148</v>
      </c>
      <c r="C52" s="39" t="s">
        <v>40</v>
      </c>
      <c r="D52" s="65" t="s">
        <v>457</v>
      </c>
      <c r="E52" s="39"/>
      <c r="F52" s="65"/>
      <c r="G52" s="17" t="s">
        <v>20</v>
      </c>
      <c r="H52" s="17" t="str">
        <f t="shared" si="0"/>
        <v>2J</v>
      </c>
      <c r="K52" s="58" t="str">
        <f>HYPERLINK("#'Self Assessment Summary'!Q13","Hyperlink to the Element on the SA Summary Worksheet")</f>
        <v>Hyperlink to the Element on the SA Summary Worksheet</v>
      </c>
    </row>
    <row r="53" spans="1:22" ht="38.25" x14ac:dyDescent="0.2">
      <c r="A53" s="157"/>
      <c r="B53" s="1" t="s">
        <v>147</v>
      </c>
      <c r="C53" s="39" t="s">
        <v>40</v>
      </c>
      <c r="D53" s="65" t="s">
        <v>457</v>
      </c>
      <c r="E53" s="39"/>
      <c r="F53" s="65"/>
      <c r="G53" s="17" t="s">
        <v>21</v>
      </c>
      <c r="H53" s="17" t="str">
        <f t="shared" si="0"/>
        <v>2K</v>
      </c>
      <c r="K53" s="58" t="str">
        <f>HYPERLINK("#'Self Assessment Summary'!R13","Hyperlink to the Element on the SA Summary Worksheet")</f>
        <v>Hyperlink to the Element on the SA Summary Worksheet</v>
      </c>
    </row>
    <row r="54" spans="1:22" ht="15.6" customHeight="1" x14ac:dyDescent="0.2">
      <c r="A54" s="157"/>
      <c r="B54" s="88" t="s">
        <v>58</v>
      </c>
      <c r="C54" s="89"/>
      <c r="D54" s="89"/>
      <c r="E54" s="89"/>
      <c r="F54" s="94"/>
      <c r="H54" s="17">
        <f t="shared" si="0"/>
        <v>0</v>
      </c>
    </row>
    <row r="55" spans="1:22" ht="76.5" x14ac:dyDescent="0.2">
      <c r="A55" s="157"/>
      <c r="B55" s="1" t="s">
        <v>150</v>
      </c>
      <c r="C55" s="39" t="s">
        <v>40</v>
      </c>
      <c r="D55" s="65" t="s">
        <v>448</v>
      </c>
      <c r="E55" s="39"/>
      <c r="F55" s="65"/>
      <c r="G55" s="17" t="s">
        <v>6</v>
      </c>
      <c r="H55" s="17" t="str">
        <f t="shared" si="0"/>
        <v>3A</v>
      </c>
      <c r="K55" s="58" t="str">
        <f>HYPERLINK("#'Self Assessment Summary'!S13","Hyperlink to the Element on the SA Summary Worksheet")</f>
        <v>Hyperlink to the Element on the SA Summary Worksheet</v>
      </c>
    </row>
    <row r="56" spans="1:22" ht="89.25" x14ac:dyDescent="0.2">
      <c r="A56" s="157"/>
      <c r="B56" s="1" t="s">
        <v>151</v>
      </c>
      <c r="C56" s="39" t="s">
        <v>40</v>
      </c>
      <c r="D56" s="65" t="s">
        <v>467</v>
      </c>
      <c r="E56" s="39"/>
      <c r="F56" s="65"/>
      <c r="G56" s="17" t="s">
        <v>8</v>
      </c>
      <c r="H56" s="17" t="str">
        <f t="shared" si="0"/>
        <v>3B</v>
      </c>
      <c r="K56" s="58" t="str">
        <f>HYPERLINK("#'Self Assessment Summary'!T13","Hyperlink to the Element on the SA Summary Worksheet")</f>
        <v>Hyperlink to the Element on the SA Summary Worksheet</v>
      </c>
    </row>
    <row r="57" spans="1:22" ht="15.75" x14ac:dyDescent="0.25">
      <c r="A57" s="157"/>
      <c r="B57" s="91" t="s">
        <v>0</v>
      </c>
      <c r="C57" s="92"/>
      <c r="D57" s="92"/>
      <c r="E57" s="92"/>
      <c r="F57" s="95"/>
    </row>
    <row r="58" spans="1:22" ht="408.95" customHeight="1" x14ac:dyDescent="0.2">
      <c r="A58" s="157"/>
      <c r="B58" s="246"/>
      <c r="C58" s="247"/>
      <c r="D58" s="247"/>
      <c r="E58" s="247"/>
      <c r="F58" s="248"/>
    </row>
    <row r="59" spans="1:22" x14ac:dyDescent="0.2">
      <c r="A59" s="211" t="s">
        <v>308</v>
      </c>
    </row>
    <row r="60" spans="1:22" x14ac:dyDescent="0.2">
      <c r="A60" s="211" t="s">
        <v>408</v>
      </c>
    </row>
    <row r="61" spans="1:22" x14ac:dyDescent="0.2">
      <c r="A61" s="211" t="s">
        <v>412</v>
      </c>
    </row>
    <row r="62" spans="1:22" x14ac:dyDescent="0.2">
      <c r="A62" s="211" t="s">
        <v>419</v>
      </c>
      <c r="M62" s="18"/>
      <c r="N62" s="18"/>
      <c r="O62" s="18"/>
      <c r="P62" s="18"/>
      <c r="Q62" s="18"/>
      <c r="R62" s="18"/>
      <c r="S62" s="18"/>
      <c r="T62" s="18"/>
      <c r="U62" s="18"/>
      <c r="V62" s="18"/>
    </row>
  </sheetData>
  <sheetProtection password="835D" sheet="1" objects="1" scenarios="1" deleteRows="0"/>
  <mergeCells count="1">
    <mergeCell ref="B58:F58"/>
  </mergeCells>
  <phoneticPr fontId="2" type="noConversion"/>
  <dataValidations count="1">
    <dataValidation type="list" allowBlank="1" showInputMessage="1" showErrorMessage="1" sqref="C43:C53 C55:C56 E55:E56 E43:E53 E39:E41 C39:C41">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56" max="5"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V79"/>
  <sheetViews>
    <sheetView topLeftCell="A62" zoomScale="130" zoomScaleNormal="130" zoomScalePageLayoutView="125" workbookViewId="0">
      <selection activeCell="C65" sqref="C65"/>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10" width="9.140625" style="24" hidden="1" customWidth="1"/>
    <col min="11" max="11" width="20.7109375" style="54" customWidth="1"/>
    <col min="12" max="18" width="9.140625" style="24" customWidth="1"/>
    <col min="19" max="20" width="9.140625" style="19" customWidth="1"/>
    <col min="21" max="16384" width="9.140625" style="19"/>
  </cols>
  <sheetData>
    <row r="1" spans="1:11" ht="20.25" x14ac:dyDescent="0.2">
      <c r="A1" s="157"/>
      <c r="B1" s="96" t="s">
        <v>228</v>
      </c>
      <c r="C1" s="87"/>
      <c r="D1" s="87"/>
      <c r="E1" s="87"/>
      <c r="F1" s="87"/>
      <c r="K1" s="58" t="str">
        <f>HYPERLINK("#'Self Assessment Summary'!A14:T14","Hyperlink to the SA Summary Worksheett")</f>
        <v>Hyperlink to the SA Summary Worksheett</v>
      </c>
    </row>
    <row r="2" spans="1:11" ht="18.75" x14ac:dyDescent="0.2">
      <c r="A2" s="157"/>
      <c r="B2" s="87" t="s">
        <v>73</v>
      </c>
      <c r="C2" s="87"/>
      <c r="D2" s="87"/>
      <c r="E2" s="87"/>
      <c r="F2" s="87"/>
      <c r="K2" s="58"/>
    </row>
    <row r="3" spans="1:11" ht="18.75" x14ac:dyDescent="0.2">
      <c r="A3" s="157"/>
      <c r="B3" s="87" t="s">
        <v>223</v>
      </c>
      <c r="C3" s="87"/>
      <c r="D3" s="87"/>
      <c r="E3" s="87"/>
      <c r="F3" s="87"/>
      <c r="K3" s="58"/>
    </row>
    <row r="4" spans="1:11" s="18" customFormat="1" x14ac:dyDescent="0.2">
      <c r="A4" s="206"/>
      <c r="B4" s="209"/>
      <c r="C4" s="209"/>
      <c r="D4" s="209"/>
      <c r="E4" s="209"/>
      <c r="F4" s="209"/>
      <c r="K4" s="58"/>
    </row>
    <row r="5" spans="1:11" s="199" customFormat="1" x14ac:dyDescent="0.2">
      <c r="A5" s="196"/>
      <c r="B5" s="196" t="s">
        <v>302</v>
      </c>
      <c r="C5" s="198"/>
      <c r="D5" s="198"/>
      <c r="E5" s="198"/>
      <c r="F5" s="198"/>
      <c r="G5" s="6"/>
      <c r="H5" s="7"/>
      <c r="I5" s="7"/>
      <c r="J5" s="7"/>
      <c r="K5" s="51"/>
    </row>
    <row r="6" spans="1:11" s="199" customFormat="1" x14ac:dyDescent="0.2">
      <c r="A6" s="196"/>
      <c r="B6" s="200" t="s">
        <v>292</v>
      </c>
      <c r="C6" s="198"/>
      <c r="D6" s="198"/>
      <c r="E6" s="198"/>
      <c r="F6" s="198"/>
      <c r="G6" s="6"/>
      <c r="H6" s="7"/>
      <c r="I6" s="7"/>
      <c r="J6" s="7"/>
      <c r="K6" s="51"/>
    </row>
    <row r="7" spans="1:11" s="18" customFormat="1" ht="12.75" customHeight="1" x14ac:dyDescent="0.2">
      <c r="A7" s="206"/>
      <c r="B7" s="196" t="s">
        <v>288</v>
      </c>
      <c r="C7" s="207"/>
      <c r="D7" s="207"/>
      <c r="E7" s="207"/>
      <c r="F7" s="207"/>
      <c r="K7" s="54"/>
    </row>
    <row r="8" spans="1:11" s="18" customFormat="1" ht="12.75" customHeight="1" x14ac:dyDescent="0.2">
      <c r="A8" s="206"/>
      <c r="B8" s="208" t="s">
        <v>292</v>
      </c>
      <c r="C8" s="207"/>
      <c r="D8" s="207"/>
      <c r="E8" s="207"/>
      <c r="F8" s="207"/>
      <c r="K8" s="54"/>
    </row>
    <row r="9" spans="1:11" s="18" customFormat="1" ht="12.75" customHeight="1" x14ac:dyDescent="0.2">
      <c r="A9" s="206"/>
      <c r="B9" s="196"/>
      <c r="C9" s="207"/>
      <c r="D9" s="32"/>
      <c r="E9" s="210"/>
      <c r="F9" s="32"/>
      <c r="K9" s="54"/>
    </row>
    <row r="10" spans="1:11" ht="16.5" thickBot="1" x14ac:dyDescent="0.3">
      <c r="A10" s="157"/>
      <c r="B10" s="86" t="s">
        <v>233</v>
      </c>
      <c r="C10" s="86"/>
      <c r="D10" s="86"/>
      <c r="E10" s="86"/>
      <c r="F10" s="86"/>
    </row>
    <row r="11" spans="1:11" ht="12.75" customHeight="1" x14ac:dyDescent="0.2">
      <c r="A11" s="157"/>
      <c r="B11" s="40" t="s">
        <v>234</v>
      </c>
      <c r="C11" s="74" t="s">
        <v>433</v>
      </c>
      <c r="D11" s="232"/>
      <c r="E11" s="232"/>
      <c r="F11" s="233"/>
    </row>
    <row r="12" spans="1:11" ht="12.75" customHeight="1" x14ac:dyDescent="0.2">
      <c r="A12" s="157"/>
      <c r="B12" s="41" t="s">
        <v>102</v>
      </c>
      <c r="C12" s="76" t="s">
        <v>434</v>
      </c>
      <c r="D12" s="234"/>
      <c r="E12" s="234"/>
      <c r="F12" s="235"/>
    </row>
    <row r="13" spans="1:11"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23"/>
      <c r="E13" s="223"/>
      <c r="F13" s="224"/>
    </row>
    <row r="14" spans="1:11" ht="12.75" customHeight="1" x14ac:dyDescent="0.2">
      <c r="A14" s="157"/>
      <c r="B14" s="41" t="s">
        <v>103</v>
      </c>
      <c r="C14" s="76"/>
      <c r="D14" s="234"/>
      <c r="E14" s="234"/>
      <c r="F14" s="235"/>
    </row>
    <row r="15" spans="1:11" ht="12.75" customHeight="1" x14ac:dyDescent="0.2">
      <c r="A15" s="157"/>
      <c r="B15" s="41" t="s">
        <v>112</v>
      </c>
      <c r="C15" s="76"/>
      <c r="D15" s="234"/>
      <c r="E15" s="234"/>
      <c r="F15" s="235"/>
    </row>
    <row r="16" spans="1:11" ht="12.75" customHeight="1" x14ac:dyDescent="0.2">
      <c r="A16" s="157"/>
      <c r="B16" s="41" t="s">
        <v>122</v>
      </c>
      <c r="C16" s="76"/>
      <c r="D16" s="234"/>
      <c r="E16" s="234"/>
      <c r="F16" s="235"/>
    </row>
    <row r="17" spans="1:22" ht="12.75" customHeight="1" thickBot="1" x14ac:dyDescent="0.25">
      <c r="A17" s="157"/>
      <c r="B17" s="42" t="s">
        <v>258</v>
      </c>
      <c r="C17" s="107" t="str">
        <f>IF(COUNTIF(C39:C73,"YES")=29,"YES","NO")</f>
        <v>NO</v>
      </c>
      <c r="D17" s="108"/>
      <c r="E17" s="108"/>
      <c r="F17" s="109"/>
    </row>
    <row r="18" spans="1:22" ht="12.75" customHeight="1" x14ac:dyDescent="0.2">
      <c r="A18" s="157"/>
      <c r="B18" s="105" t="s">
        <v>245</v>
      </c>
      <c r="C18" s="105"/>
      <c r="D18" s="105"/>
      <c r="E18" s="105"/>
      <c r="F18" s="105"/>
      <c r="G18" s="17"/>
      <c r="H18" s="17"/>
      <c r="I18" s="18"/>
      <c r="J18" s="18"/>
      <c r="L18" s="18"/>
      <c r="M18" s="18"/>
      <c r="N18" s="18"/>
      <c r="O18" s="18"/>
      <c r="P18" s="18"/>
      <c r="Q18" s="18"/>
      <c r="R18" s="18"/>
      <c r="S18" s="18"/>
      <c r="T18" s="18"/>
      <c r="U18" s="18"/>
      <c r="V18" s="18"/>
    </row>
    <row r="19" spans="1:22" ht="12.75" customHeight="1" x14ac:dyDescent="0.2">
      <c r="A19" s="157"/>
      <c r="B19" s="104" t="s">
        <v>105</v>
      </c>
      <c r="C19" s="106"/>
      <c r="D19" s="229"/>
      <c r="E19" s="229"/>
      <c r="F19" s="229"/>
      <c r="G19" s="17"/>
      <c r="H19" s="17"/>
      <c r="I19" s="18"/>
      <c r="J19" s="18"/>
      <c r="L19" s="18"/>
      <c r="M19" s="18"/>
      <c r="N19" s="18"/>
      <c r="O19" s="18"/>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4"/>
      <c r="D23" s="232"/>
      <c r="E23" s="232"/>
      <c r="F23" s="233"/>
    </row>
    <row r="24" spans="1:22" ht="12.75" customHeight="1" x14ac:dyDescent="0.2">
      <c r="A24" s="157"/>
      <c r="B24" s="41" t="s">
        <v>106</v>
      </c>
      <c r="C24" s="76"/>
      <c r="D24" s="234"/>
      <c r="E24" s="234"/>
      <c r="F24" s="235"/>
    </row>
    <row r="25" spans="1:22" ht="12.75" customHeight="1" x14ac:dyDescent="0.2">
      <c r="A25" s="157"/>
      <c r="B25" s="41" t="s">
        <v>107</v>
      </c>
      <c r="C25" s="76"/>
      <c r="D25" s="234"/>
      <c r="E25" s="234"/>
      <c r="F25" s="235"/>
    </row>
    <row r="26" spans="1:22" ht="12.75" customHeight="1" x14ac:dyDescent="0.2">
      <c r="A26" s="157"/>
      <c r="B26" s="41" t="s">
        <v>108</v>
      </c>
      <c r="C26" s="76"/>
      <c r="D26" s="234"/>
      <c r="E26" s="234"/>
      <c r="F26" s="235"/>
    </row>
    <row r="27" spans="1:22" ht="12.75" customHeight="1" x14ac:dyDescent="0.2">
      <c r="A27" s="157"/>
      <c r="B27" s="41" t="s">
        <v>112</v>
      </c>
      <c r="C27" s="76"/>
      <c r="D27" s="234"/>
      <c r="E27" s="234"/>
      <c r="F27" s="235"/>
    </row>
    <row r="28" spans="1:22" ht="12.75" customHeight="1" x14ac:dyDescent="0.2">
      <c r="A28" s="157"/>
      <c r="B28" s="41" t="s">
        <v>123</v>
      </c>
      <c r="C28" s="76"/>
      <c r="D28" s="234"/>
      <c r="E28" s="234"/>
      <c r="F28" s="235"/>
    </row>
    <row r="29" spans="1:22" ht="12.75" customHeight="1" x14ac:dyDescent="0.2">
      <c r="A29" s="157"/>
      <c r="B29" s="41" t="s">
        <v>250</v>
      </c>
      <c r="C29" s="82" t="str">
        <f>IF(COUNTIF(E39:E73,"YES")=29,IF(C17="YES","YES","NO"),IF(COUNTIF(E39:E73,"NO")&gt;0,"NO",""))</f>
        <v/>
      </c>
      <c r="D29" s="80"/>
      <c r="E29" s="80"/>
      <c r="F29" s="81"/>
    </row>
    <row r="30" spans="1:22" ht="12.75" customHeight="1" x14ac:dyDescent="0.2">
      <c r="A30" s="157"/>
      <c r="B30" s="105" t="s">
        <v>124</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34"/>
      <c r="C32" s="33"/>
      <c r="D32" s="230"/>
      <c r="E32" s="230"/>
      <c r="F32" s="230"/>
    </row>
    <row r="33" spans="1:18" ht="9.9499999999999993" customHeight="1" x14ac:dyDescent="0.25">
      <c r="A33" s="157"/>
      <c r="B33" s="32"/>
      <c r="C33" s="29"/>
      <c r="D33" s="30"/>
      <c r="E33" s="31"/>
      <c r="F33" s="30"/>
    </row>
    <row r="34" spans="1:18" s="22" customFormat="1" ht="9.9499999999999993" customHeight="1" x14ac:dyDescent="0.2">
      <c r="A34" s="179"/>
      <c r="B34" s="2" t="s">
        <v>39</v>
      </c>
      <c r="C34" s="153"/>
      <c r="D34" s="153"/>
      <c r="E34" s="153"/>
      <c r="F34" s="153"/>
      <c r="G34" s="18"/>
      <c r="H34" s="18"/>
      <c r="I34" s="17"/>
      <c r="J34" s="18"/>
      <c r="K34" s="55"/>
      <c r="L34" s="17"/>
      <c r="M34" s="17"/>
      <c r="N34" s="17"/>
      <c r="O34" s="17"/>
      <c r="P34" s="17"/>
      <c r="Q34" s="17"/>
      <c r="R34" s="17"/>
    </row>
    <row r="35" spans="1:18" ht="9.9499999999999993" customHeight="1" x14ac:dyDescent="0.2">
      <c r="A35" s="157"/>
      <c r="B35" s="3" t="s">
        <v>40</v>
      </c>
      <c r="C35" s="154"/>
      <c r="D35" s="154"/>
      <c r="E35" s="155"/>
      <c r="F35" s="155"/>
      <c r="G35" s="18"/>
      <c r="H35" s="18"/>
      <c r="I35" s="18"/>
      <c r="J35" s="18">
        <f>COUNTIF(H39:H73, "")</f>
        <v>12</v>
      </c>
      <c r="L35" s="18"/>
      <c r="M35" s="18"/>
      <c r="N35" s="18"/>
      <c r="O35" s="18"/>
      <c r="P35" s="18"/>
      <c r="Q35" s="18"/>
      <c r="R35" s="18"/>
    </row>
    <row r="36" spans="1:18" ht="15.75" x14ac:dyDescent="0.2">
      <c r="A36" s="157"/>
      <c r="B36" s="156" t="s">
        <v>281</v>
      </c>
      <c r="C36" s="151"/>
      <c r="D36" s="151"/>
      <c r="E36" s="152"/>
      <c r="F36" s="152"/>
      <c r="G36" s="18"/>
      <c r="H36" s="18"/>
      <c r="I36" s="18"/>
      <c r="J36" s="18"/>
      <c r="L36" s="18"/>
      <c r="M36" s="18"/>
      <c r="N36" s="18"/>
      <c r="O36" s="18"/>
      <c r="P36" s="18"/>
      <c r="Q36" s="18"/>
      <c r="R36" s="18"/>
    </row>
    <row r="37" spans="1:18" ht="15.75" x14ac:dyDescent="0.2">
      <c r="A37" s="157"/>
      <c r="B37" s="168" t="s">
        <v>276</v>
      </c>
      <c r="C37" s="169" t="s">
        <v>275</v>
      </c>
      <c r="D37" s="169" t="s">
        <v>220</v>
      </c>
      <c r="E37" s="169" t="s">
        <v>277</v>
      </c>
      <c r="F37" s="170" t="s">
        <v>274</v>
      </c>
      <c r="G37" s="18"/>
      <c r="H37" s="18"/>
      <c r="I37" s="18"/>
      <c r="J37" s="18"/>
      <c r="L37" s="18"/>
      <c r="M37" s="18"/>
      <c r="N37" s="18"/>
      <c r="O37" s="18"/>
      <c r="P37" s="18"/>
      <c r="Q37" s="18"/>
      <c r="R37" s="18"/>
    </row>
    <row r="38" spans="1:18" ht="15.75" x14ac:dyDescent="0.2">
      <c r="A38" s="157"/>
      <c r="B38" s="88" t="s">
        <v>59</v>
      </c>
      <c r="C38" s="89"/>
      <c r="D38" s="89"/>
      <c r="E38" s="89"/>
      <c r="F38" s="94"/>
      <c r="G38" s="23"/>
      <c r="H38" s="23"/>
      <c r="J38" s="24">
        <f>COUNTIF(G:G,"*")</f>
        <v>29</v>
      </c>
    </row>
    <row r="39" spans="1:18" ht="92.25" customHeight="1" x14ac:dyDescent="0.2">
      <c r="A39" s="157"/>
      <c r="B39" s="1" t="s">
        <v>152</v>
      </c>
      <c r="C39" s="39" t="s">
        <v>39</v>
      </c>
      <c r="D39" s="65" t="s">
        <v>449</v>
      </c>
      <c r="E39" s="39"/>
      <c r="F39" s="65"/>
      <c r="G39" s="25" t="s">
        <v>1</v>
      </c>
      <c r="H39" s="25" t="str">
        <f>IF(C39="YES",IF(E39="NO",G39,""),G39)</f>
        <v/>
      </c>
      <c r="J39" s="24" t="str">
        <f>CONCATENATE(H39,Text2,Text3,H42,Text5,H44,H45,H46,H47,H49,Text11,H52,Text13,Text14,Text15,Text16,Text17,Text18,Text19,Text20,H65,H66,H67,H68,H69,H70,H71,H72,H73)</f>
        <v>1B1F1H3A4A5A5B5C7A7B17B27B37B47B77B87B97C</v>
      </c>
      <c r="K39" s="58" t="str">
        <f>HYPERLINK("#'Self Assessment Summary'!E14","Hyperlink to the Element on the SA Summary Worksheet")</f>
        <v>Hyperlink to the Element on the SA Summary Worksheet</v>
      </c>
    </row>
    <row r="40" spans="1:18" ht="53.25" customHeight="1" x14ac:dyDescent="0.2">
      <c r="A40" s="157"/>
      <c r="B40" s="1" t="s">
        <v>153</v>
      </c>
      <c r="C40" s="39" t="s">
        <v>40</v>
      </c>
      <c r="D40" s="65"/>
      <c r="E40" s="39"/>
      <c r="F40" s="65"/>
      <c r="G40" s="25" t="s">
        <v>2</v>
      </c>
      <c r="H40" s="25" t="str">
        <f t="shared" ref="H40:H73" si="0">IF(C40="YES",IF(E40="NO",G40,""),G40)</f>
        <v>1B</v>
      </c>
      <c r="K40" s="58" t="str">
        <f>HYPERLINK("#'Self Assessment Summary'!F14","Hyperlink to the Element on the SA Summary Worksheet")</f>
        <v>Hyperlink to the Element on the SA Summary Worksheet</v>
      </c>
    </row>
    <row r="41" spans="1:18" ht="81" customHeight="1" x14ac:dyDescent="0.2">
      <c r="A41" s="157"/>
      <c r="B41" s="1" t="s">
        <v>154</v>
      </c>
      <c r="C41" s="39" t="s">
        <v>39</v>
      </c>
      <c r="D41" s="65" t="s">
        <v>479</v>
      </c>
      <c r="E41" s="39"/>
      <c r="F41" s="65"/>
      <c r="G41" s="25" t="s">
        <v>3</v>
      </c>
      <c r="H41" s="25" t="str">
        <f t="shared" si="0"/>
        <v/>
      </c>
      <c r="K41" s="58" t="str">
        <f>HYPERLINK("#'Self Assessment Summary'!G14","Hyperlink to the Element on the SA Summary Worksheet")</f>
        <v>Hyperlink to the Element on the SA Summary Worksheet</v>
      </c>
    </row>
    <row r="42" spans="1:18" ht="78.75" customHeight="1" x14ac:dyDescent="0.2">
      <c r="A42" s="157"/>
      <c r="B42" s="1" t="s">
        <v>155</v>
      </c>
      <c r="C42" s="39" t="s">
        <v>39</v>
      </c>
      <c r="D42" s="65" t="s">
        <v>472</v>
      </c>
      <c r="E42" s="39"/>
      <c r="F42" s="65"/>
      <c r="G42" s="25" t="s">
        <v>22</v>
      </c>
      <c r="H42" s="25" t="str">
        <f t="shared" si="0"/>
        <v/>
      </c>
      <c r="K42" s="58" t="str">
        <f>HYPERLINK("#'Self Assessment Summary'!H14","Hyperlink to the Element on the SA Summary Worksheet")</f>
        <v>Hyperlink to the Element on the SA Summary Worksheet</v>
      </c>
    </row>
    <row r="43" spans="1:18" ht="38.25" x14ac:dyDescent="0.2">
      <c r="A43" s="157"/>
      <c r="B43" s="1" t="s">
        <v>156</v>
      </c>
      <c r="C43" s="39" t="s">
        <v>39</v>
      </c>
      <c r="D43" s="65" t="s">
        <v>473</v>
      </c>
      <c r="E43" s="39"/>
      <c r="F43" s="65"/>
      <c r="G43" s="25" t="s">
        <v>23</v>
      </c>
      <c r="H43" s="25" t="str">
        <f t="shared" si="0"/>
        <v/>
      </c>
      <c r="K43" s="58" t="str">
        <f>HYPERLINK("#'Self Assessment Summary'!I14","Hyperlink to the Element on the SA Summary Worksheet")</f>
        <v>Hyperlink to the Element on the SA Summary Worksheet</v>
      </c>
    </row>
    <row r="44" spans="1:18" ht="51" x14ac:dyDescent="0.2">
      <c r="A44" s="157"/>
      <c r="B44" s="1" t="s">
        <v>157</v>
      </c>
      <c r="C44" s="39" t="s">
        <v>40</v>
      </c>
      <c r="D44" s="65" t="s">
        <v>474</v>
      </c>
      <c r="E44" s="39"/>
      <c r="F44" s="65"/>
      <c r="G44" s="25" t="s">
        <v>24</v>
      </c>
      <c r="H44" s="25" t="str">
        <f t="shared" si="0"/>
        <v>1F</v>
      </c>
      <c r="K44" s="58" t="str">
        <f>HYPERLINK("#'Self Assessment Summary'!J14","Hyperlink to the Element on the SA Summary Worksheet")</f>
        <v>Hyperlink to the Element on the SA Summary Worksheet</v>
      </c>
    </row>
    <row r="45" spans="1:18" ht="114.75" x14ac:dyDescent="0.2">
      <c r="A45" s="157"/>
      <c r="B45" s="1" t="s">
        <v>158</v>
      </c>
      <c r="C45" s="39" t="s">
        <v>39</v>
      </c>
      <c r="D45" s="65" t="s">
        <v>481</v>
      </c>
      <c r="E45" s="39"/>
      <c r="F45" s="65"/>
      <c r="G45" s="25" t="s">
        <v>25</v>
      </c>
      <c r="H45" s="25" t="str">
        <f t="shared" si="0"/>
        <v/>
      </c>
      <c r="K45" s="58" t="str">
        <f>HYPERLINK("#'Self Assessment Summary'!K14","Hyperlink to the Element on the SA Summary Worksheet")</f>
        <v>Hyperlink to the Element on the SA Summary Worksheet</v>
      </c>
    </row>
    <row r="46" spans="1:18" ht="38.25" x14ac:dyDescent="0.2">
      <c r="A46" s="157"/>
      <c r="B46" s="1" t="s">
        <v>159</v>
      </c>
      <c r="C46" s="39" t="s">
        <v>40</v>
      </c>
      <c r="D46" s="65"/>
      <c r="E46" s="39"/>
      <c r="F46" s="65"/>
      <c r="G46" s="25" t="s">
        <v>26</v>
      </c>
      <c r="H46" s="25" t="str">
        <f t="shared" si="0"/>
        <v>1H</v>
      </c>
      <c r="K46" s="58" t="str">
        <f>HYPERLINK("#'Self Assessment Summary'!L14","Hyperlink to the Element on the SA Summary Worksheet")</f>
        <v>Hyperlink to the Element on the SA Summary Worksheet</v>
      </c>
    </row>
    <row r="47" spans="1:18" ht="51" x14ac:dyDescent="0.2">
      <c r="A47" s="157"/>
      <c r="B47" s="1" t="s">
        <v>87</v>
      </c>
      <c r="C47" s="39" t="s">
        <v>39</v>
      </c>
      <c r="D47" s="65" t="s">
        <v>480</v>
      </c>
      <c r="E47" s="39"/>
      <c r="F47" s="65"/>
      <c r="G47" s="25" t="s">
        <v>27</v>
      </c>
      <c r="H47" s="25" t="str">
        <f t="shared" si="0"/>
        <v/>
      </c>
      <c r="K47" s="58" t="str">
        <f>HYPERLINK("#'Self Assessment Summary'!M14","Hyperlink to the Element on the SA Summary Worksheet")</f>
        <v>Hyperlink to the Element on the SA Summary Worksheet</v>
      </c>
    </row>
    <row r="48" spans="1:18" ht="15.75" x14ac:dyDescent="0.2">
      <c r="A48" s="157"/>
      <c r="B48" s="88" t="s">
        <v>60</v>
      </c>
      <c r="C48" s="89"/>
      <c r="D48" s="89"/>
      <c r="E48" s="89"/>
      <c r="F48" s="94"/>
      <c r="G48" s="23"/>
      <c r="H48" s="25">
        <f t="shared" si="0"/>
        <v>0</v>
      </c>
    </row>
    <row r="49" spans="1:11" ht="38.25" x14ac:dyDescent="0.2">
      <c r="A49" s="157"/>
      <c r="B49" s="1" t="s">
        <v>160</v>
      </c>
      <c r="C49" s="39" t="s">
        <v>39</v>
      </c>
      <c r="D49" s="65" t="s">
        <v>463</v>
      </c>
      <c r="E49" s="39"/>
      <c r="F49" s="65"/>
      <c r="G49" s="25" t="s">
        <v>4</v>
      </c>
      <c r="H49" s="25" t="str">
        <f t="shared" si="0"/>
        <v/>
      </c>
      <c r="K49" s="58" t="str">
        <f>HYPERLINK("#'Self Assessment Summary'!N14","Hyperlink to the Element on the SA Summary Worksheet")</f>
        <v>Hyperlink to the Element on the SA Summary Worksheet</v>
      </c>
    </row>
    <row r="50" spans="1:11" ht="38.25" x14ac:dyDescent="0.2">
      <c r="A50" s="157"/>
      <c r="B50" s="1" t="s">
        <v>161</v>
      </c>
      <c r="C50" s="39" t="s">
        <v>39</v>
      </c>
      <c r="D50" s="65" t="s">
        <v>475</v>
      </c>
      <c r="E50" s="39"/>
      <c r="F50" s="65"/>
      <c r="G50" s="25" t="s">
        <v>5</v>
      </c>
      <c r="H50" s="25" t="str">
        <f t="shared" si="0"/>
        <v/>
      </c>
      <c r="K50" s="58" t="str">
        <f>HYPERLINK("#'Self Assessment Summary'!O14","Hyperlink to the Element on the SA Summary Worksheet")</f>
        <v>Hyperlink to the Element on the SA Summary Worksheet</v>
      </c>
    </row>
    <row r="51" spans="1:11" ht="15.75" x14ac:dyDescent="0.2">
      <c r="A51" s="157"/>
      <c r="B51" s="88" t="s">
        <v>61</v>
      </c>
      <c r="C51" s="89"/>
      <c r="D51" s="89"/>
      <c r="E51" s="89"/>
      <c r="F51" s="94"/>
      <c r="G51" s="23"/>
      <c r="H51" s="25">
        <f t="shared" si="0"/>
        <v>0</v>
      </c>
    </row>
    <row r="52" spans="1:11" ht="107.25" customHeight="1" x14ac:dyDescent="0.2">
      <c r="A52" s="157"/>
      <c r="B52" s="1" t="s">
        <v>162</v>
      </c>
      <c r="C52" s="39" t="s">
        <v>40</v>
      </c>
      <c r="D52" s="65" t="s">
        <v>496</v>
      </c>
      <c r="E52" s="39"/>
      <c r="F52" s="65"/>
      <c r="G52" s="25" t="s">
        <v>6</v>
      </c>
      <c r="H52" s="25" t="str">
        <f t="shared" si="0"/>
        <v>3A</v>
      </c>
      <c r="K52" s="58" t="str">
        <f>HYPERLINK("#'Self Assessment Summary'!P14","Hyperlink to the Element on the SA Summary Worksheet")</f>
        <v>Hyperlink to the Element on the SA Summary Worksheet</v>
      </c>
    </row>
    <row r="53" spans="1:11" ht="94.5" customHeight="1" x14ac:dyDescent="0.2">
      <c r="A53" s="157"/>
      <c r="B53" s="1" t="s">
        <v>163</v>
      </c>
      <c r="C53" s="39" t="s">
        <v>39</v>
      </c>
      <c r="D53" s="65" t="s">
        <v>476</v>
      </c>
      <c r="E53" s="39"/>
      <c r="F53" s="65"/>
      <c r="G53" s="25" t="s">
        <v>8</v>
      </c>
      <c r="H53" s="25" t="str">
        <f t="shared" si="0"/>
        <v/>
      </c>
      <c r="K53" s="58" t="str">
        <f>HYPERLINK("#'Self Assessment Summary'!Q14","Hyperlink to the Element on the SA Summary Worksheet")</f>
        <v>Hyperlink to the Element on the SA Summary Worksheet</v>
      </c>
    </row>
    <row r="54" spans="1:11" ht="15.75" x14ac:dyDescent="0.2">
      <c r="A54" s="157"/>
      <c r="B54" s="88" t="s">
        <v>62</v>
      </c>
      <c r="C54" s="89"/>
      <c r="D54" s="89"/>
      <c r="E54" s="89"/>
      <c r="F54" s="94"/>
      <c r="G54" s="23"/>
      <c r="H54" s="25">
        <f t="shared" si="0"/>
        <v>0</v>
      </c>
    </row>
    <row r="55" spans="1:11" ht="80.25" customHeight="1" x14ac:dyDescent="0.2">
      <c r="A55" s="157"/>
      <c r="B55" s="1" t="s">
        <v>164</v>
      </c>
      <c r="C55" s="39" t="s">
        <v>40</v>
      </c>
      <c r="D55" s="65" t="s">
        <v>482</v>
      </c>
      <c r="E55" s="39"/>
      <c r="F55" s="65"/>
      <c r="G55" s="25" t="s">
        <v>7</v>
      </c>
      <c r="H55" s="25" t="str">
        <f t="shared" si="0"/>
        <v>4A</v>
      </c>
      <c r="K55" s="58" t="str">
        <f>HYPERLINK("#'Self Assessment Summary'!R14","Hyperlink to the Element on the SA Summary Worksheet")</f>
        <v>Hyperlink to the Element on the SA Summary Worksheet</v>
      </c>
    </row>
    <row r="56" spans="1:11" ht="15.75" x14ac:dyDescent="0.2">
      <c r="A56" s="157"/>
      <c r="B56" s="88" t="s">
        <v>63</v>
      </c>
      <c r="C56" s="89"/>
      <c r="D56" s="89"/>
      <c r="E56" s="89"/>
      <c r="F56" s="94"/>
      <c r="G56" s="23"/>
      <c r="H56" s="25">
        <f t="shared" si="0"/>
        <v>0</v>
      </c>
    </row>
    <row r="57" spans="1:11" ht="38.25" x14ac:dyDescent="0.2">
      <c r="A57" s="157"/>
      <c r="B57" s="1" t="s">
        <v>88</v>
      </c>
      <c r="C57" s="39" t="s">
        <v>40</v>
      </c>
      <c r="D57" s="65" t="s">
        <v>483</v>
      </c>
      <c r="E57" s="39"/>
      <c r="F57" s="65"/>
      <c r="G57" s="25" t="s">
        <v>10</v>
      </c>
      <c r="H57" s="25" t="str">
        <f t="shared" si="0"/>
        <v>5A</v>
      </c>
      <c r="K57" s="58" t="str">
        <f>HYPERLINK("#'Self Assessment Summary'!S14","Hyperlink to the Element on the SA Summary Worksheet")</f>
        <v>Hyperlink to the Element on the SA Summary Worksheet</v>
      </c>
    </row>
    <row r="58" spans="1:11" ht="38.25" x14ac:dyDescent="0.2">
      <c r="A58" s="157"/>
      <c r="B58" s="1" t="s">
        <v>165</v>
      </c>
      <c r="C58" s="39" t="s">
        <v>40</v>
      </c>
      <c r="D58" s="65" t="s">
        <v>477</v>
      </c>
      <c r="E58" s="39"/>
      <c r="F58" s="65"/>
      <c r="G58" s="25" t="s">
        <v>28</v>
      </c>
      <c r="H58" s="25" t="str">
        <f t="shared" si="0"/>
        <v>5B</v>
      </c>
      <c r="K58" s="58" t="str">
        <f>HYPERLINK("#'Self Assessment Summary'!T14","Hyperlink to the Element on the SA Summary Worksheet")</f>
        <v>Hyperlink to the Element on the SA Summary Worksheet</v>
      </c>
    </row>
    <row r="59" spans="1:11" ht="38.25" x14ac:dyDescent="0.2">
      <c r="A59" s="157"/>
      <c r="B59" s="1" t="s">
        <v>89</v>
      </c>
      <c r="C59" s="39" t="s">
        <v>40</v>
      </c>
      <c r="D59" s="65" t="s">
        <v>477</v>
      </c>
      <c r="E59" s="39"/>
      <c r="F59" s="65"/>
      <c r="G59" s="25" t="s">
        <v>29</v>
      </c>
      <c r="H59" s="25" t="str">
        <f t="shared" si="0"/>
        <v>5C</v>
      </c>
      <c r="K59" s="58" t="str">
        <f>HYPERLINK("#'Self Assessment Summary'!E15","Hyperlink to the Element on the SA Summary Worksheet")</f>
        <v>Hyperlink to the Element on the SA Summary Worksheet</v>
      </c>
    </row>
    <row r="60" spans="1:11" ht="15.75" x14ac:dyDescent="0.2">
      <c r="A60" s="157"/>
      <c r="B60" s="88" t="s">
        <v>64</v>
      </c>
      <c r="C60" s="89"/>
      <c r="D60" s="89"/>
      <c r="E60" s="89"/>
      <c r="F60" s="94"/>
      <c r="G60" s="23"/>
      <c r="H60" s="25">
        <f t="shared" si="0"/>
        <v>0</v>
      </c>
    </row>
    <row r="61" spans="1:11" ht="81" customHeight="1" x14ac:dyDescent="0.2">
      <c r="A61" s="157"/>
      <c r="B61" s="1" t="s">
        <v>166</v>
      </c>
      <c r="C61" s="39" t="s">
        <v>39</v>
      </c>
      <c r="D61" s="65" t="s">
        <v>484</v>
      </c>
      <c r="E61" s="39"/>
      <c r="F61" s="65"/>
      <c r="G61" s="25" t="s">
        <v>12</v>
      </c>
      <c r="H61" s="25" t="str">
        <f t="shared" si="0"/>
        <v/>
      </c>
      <c r="K61" s="58" t="str">
        <f>HYPERLINK("#'Self Assessment Summary'!F15","Hyperlink to the Element on the SA Summary Worksheet")</f>
        <v>Hyperlink to the Element on the SA Summary Worksheet</v>
      </c>
    </row>
    <row r="62" spans="1:11" ht="15.75" x14ac:dyDescent="0.2">
      <c r="A62" s="157"/>
      <c r="B62" s="88" t="s">
        <v>186</v>
      </c>
      <c r="C62" s="89"/>
      <c r="D62" s="89"/>
      <c r="E62" s="89"/>
      <c r="F62" s="94"/>
      <c r="G62" s="23"/>
      <c r="H62" s="25">
        <f t="shared" si="0"/>
        <v>0</v>
      </c>
    </row>
    <row r="63" spans="1:11" ht="93.75" customHeight="1" x14ac:dyDescent="0.2">
      <c r="A63" s="157"/>
      <c r="B63" s="1" t="s">
        <v>167</v>
      </c>
      <c r="C63" s="39" t="s">
        <v>40</v>
      </c>
      <c r="D63" s="65"/>
      <c r="E63" s="39"/>
      <c r="F63" s="65"/>
      <c r="G63" s="25" t="s">
        <v>30</v>
      </c>
      <c r="H63" s="25" t="str">
        <f t="shared" si="0"/>
        <v>7A</v>
      </c>
      <c r="K63" s="58" t="str">
        <f>HYPERLINK("#'Self Assessment Summary'!G15","Hyperlink to the Element on the SA Summary Worksheet")</f>
        <v>Hyperlink to the Element on the SA Summary Worksheet</v>
      </c>
    </row>
    <row r="64" spans="1:11" ht="38.25" x14ac:dyDescent="0.2">
      <c r="A64" s="157"/>
      <c r="B64" s="1" t="s">
        <v>208</v>
      </c>
      <c r="C64" s="39" t="s">
        <v>40</v>
      </c>
      <c r="D64" s="65"/>
      <c r="E64" s="39"/>
      <c r="F64" s="65"/>
      <c r="G64" s="25" t="s">
        <v>177</v>
      </c>
      <c r="H64" s="25" t="str">
        <f t="shared" si="0"/>
        <v>7B1</v>
      </c>
      <c r="K64" s="58" t="str">
        <f>HYPERLINK("#'Self Assessment Summary'!H15","Hyperlink to the Element on the SA Summary Worksheet")</f>
        <v>Hyperlink to the Element on the SA Summary Worksheet</v>
      </c>
    </row>
    <row r="65" spans="1:11" ht="17.100000000000001" customHeight="1" x14ac:dyDescent="0.2">
      <c r="A65" s="157"/>
      <c r="B65" s="38" t="s">
        <v>169</v>
      </c>
      <c r="C65" s="39" t="s">
        <v>40</v>
      </c>
      <c r="D65" s="65"/>
      <c r="E65" s="39"/>
      <c r="F65" s="65"/>
      <c r="G65" s="25" t="s">
        <v>178</v>
      </c>
      <c r="H65" s="25" t="str">
        <f t="shared" si="0"/>
        <v>7B2</v>
      </c>
      <c r="K65" s="58" t="str">
        <f>HYPERLINK("#'Self Assessment Summary'!I15","Hyperlink to the Element on the SA Summary Worksheet")</f>
        <v>Hyperlink to the Element on the SA Summary Worksheet</v>
      </c>
    </row>
    <row r="66" spans="1:11" ht="17.100000000000001" customHeight="1" x14ac:dyDescent="0.2">
      <c r="A66" s="157"/>
      <c r="B66" s="38" t="s">
        <v>170</v>
      </c>
      <c r="C66" s="39" t="s">
        <v>40</v>
      </c>
      <c r="D66" s="65"/>
      <c r="E66" s="39"/>
      <c r="F66" s="65"/>
      <c r="G66" s="25" t="s">
        <v>179</v>
      </c>
      <c r="H66" s="25" t="str">
        <f t="shared" si="0"/>
        <v>7B3</v>
      </c>
      <c r="K66" s="58" t="str">
        <f>HYPERLINK("#'Self Assessment Summary'!J15","Hyperlink to the Element on the SA Summary Worksheet")</f>
        <v>Hyperlink to the Element on the SA Summary Worksheet</v>
      </c>
    </row>
    <row r="67" spans="1:11" ht="25.5" x14ac:dyDescent="0.2">
      <c r="A67" s="157"/>
      <c r="B67" s="38" t="s">
        <v>171</v>
      </c>
      <c r="C67" s="39" t="s">
        <v>40</v>
      </c>
      <c r="D67" s="65"/>
      <c r="E67" s="39"/>
      <c r="F67" s="65"/>
      <c r="G67" s="25" t="s">
        <v>180</v>
      </c>
      <c r="H67" s="25" t="str">
        <f t="shared" si="0"/>
        <v>7B4</v>
      </c>
      <c r="K67" s="58" t="str">
        <f>HYPERLINK("#'Self Assessment Summary'!K15","Hyperlink to the Element on the SA Summary Worksheet")</f>
        <v>Hyperlink to the Element on the SA Summary Worksheet</v>
      </c>
    </row>
    <row r="68" spans="1:11" ht="17.100000000000001" customHeight="1" x14ac:dyDescent="0.2">
      <c r="A68" s="157"/>
      <c r="B68" s="38" t="s">
        <v>172</v>
      </c>
      <c r="C68" s="39" t="s">
        <v>39</v>
      </c>
      <c r="D68" s="65" t="s">
        <v>485</v>
      </c>
      <c r="E68" s="39"/>
      <c r="F68" s="65"/>
      <c r="G68" s="25" t="s">
        <v>181</v>
      </c>
      <c r="H68" s="25" t="str">
        <f t="shared" si="0"/>
        <v/>
      </c>
      <c r="K68" s="58" t="str">
        <f>HYPERLINK("#'Self Assessment Summary'!L15","Hyperlink to the Element on the SA Summary Worksheet")</f>
        <v>Hyperlink to the Element on the SA Summary Worksheet</v>
      </c>
    </row>
    <row r="69" spans="1:11" ht="51" x14ac:dyDescent="0.2">
      <c r="A69" s="157"/>
      <c r="B69" s="38" t="s">
        <v>173</v>
      </c>
      <c r="C69" s="39" t="s">
        <v>39</v>
      </c>
      <c r="D69" s="65" t="s">
        <v>485</v>
      </c>
      <c r="E69" s="39"/>
      <c r="F69" s="65"/>
      <c r="G69" s="25" t="s">
        <v>182</v>
      </c>
      <c r="H69" s="25" t="str">
        <f t="shared" si="0"/>
        <v/>
      </c>
      <c r="K69" s="58" t="str">
        <f>HYPERLINK("#'Self Assessment Summary'!M15","Hyperlink to the Element on the SA Summary Worksheet")</f>
        <v>Hyperlink to the Element on the SA Summary Worksheet</v>
      </c>
    </row>
    <row r="70" spans="1:11" ht="17.100000000000001" customHeight="1" x14ac:dyDescent="0.2">
      <c r="A70" s="157"/>
      <c r="B70" s="38" t="s">
        <v>174</v>
      </c>
      <c r="C70" s="39" t="s">
        <v>40</v>
      </c>
      <c r="D70" s="65"/>
      <c r="E70" s="39"/>
      <c r="F70" s="65"/>
      <c r="G70" s="25" t="s">
        <v>183</v>
      </c>
      <c r="H70" s="25" t="str">
        <f t="shared" si="0"/>
        <v>7B7</v>
      </c>
      <c r="K70" s="58" t="str">
        <f>HYPERLINK("#'Self Assessment Summary'!N15","Hyperlink to the Element on the SA Summary Worksheet")</f>
        <v>Hyperlink to the Element on the SA Summary Worksheet</v>
      </c>
    </row>
    <row r="71" spans="1:11" ht="25.5" x14ac:dyDescent="0.2">
      <c r="A71" s="157"/>
      <c r="B71" s="38" t="s">
        <v>175</v>
      </c>
      <c r="C71" s="39" t="s">
        <v>40</v>
      </c>
      <c r="D71" s="65"/>
      <c r="E71" s="39"/>
      <c r="F71" s="65"/>
      <c r="G71" s="25" t="s">
        <v>184</v>
      </c>
      <c r="H71" s="25" t="str">
        <f t="shared" si="0"/>
        <v>7B8</v>
      </c>
      <c r="K71" s="58" t="str">
        <f>HYPERLINK("#'Self Assessment Summary'!O15","Hyperlink to the Element on the SA Summary Worksheet")</f>
        <v>Hyperlink to the Element on the SA Summary Worksheet</v>
      </c>
    </row>
    <row r="72" spans="1:11" ht="25.5" customHeight="1" x14ac:dyDescent="0.2">
      <c r="A72" s="157"/>
      <c r="B72" s="38" t="s">
        <v>176</v>
      </c>
      <c r="C72" s="39" t="s">
        <v>40</v>
      </c>
      <c r="D72" s="65"/>
      <c r="E72" s="39"/>
      <c r="F72" s="65"/>
      <c r="G72" s="25" t="s">
        <v>185</v>
      </c>
      <c r="H72" s="25" t="str">
        <f t="shared" si="0"/>
        <v>7B9</v>
      </c>
      <c r="K72" s="58" t="str">
        <f>HYPERLINK("#'Self Assessment Summary'!P15","Hyperlink to the Element on the SA Summary Worksheet")</f>
        <v>Hyperlink to the Element on the SA Summary Worksheet</v>
      </c>
    </row>
    <row r="73" spans="1:11" ht="119.25" customHeight="1" x14ac:dyDescent="0.2">
      <c r="A73" s="157"/>
      <c r="B73" s="1" t="s">
        <v>168</v>
      </c>
      <c r="C73" s="39" t="s">
        <v>40</v>
      </c>
      <c r="D73" s="65" t="s">
        <v>478</v>
      </c>
      <c r="E73" s="39"/>
      <c r="F73" s="65"/>
      <c r="G73" s="25" t="s">
        <v>31</v>
      </c>
      <c r="H73" s="25" t="str">
        <f t="shared" si="0"/>
        <v>7C</v>
      </c>
      <c r="I73" s="25" t="s">
        <v>42</v>
      </c>
      <c r="K73" s="58" t="str">
        <f>HYPERLINK("#'Self Assessment Summary'!Q15","Hyperlink to the Element on the SA Summary Worksheet")</f>
        <v>Hyperlink to the Element on the SA Summary Worksheet</v>
      </c>
    </row>
    <row r="74" spans="1:11" ht="15.75" x14ac:dyDescent="0.25">
      <c r="A74" s="157"/>
      <c r="B74" s="91" t="s">
        <v>0</v>
      </c>
      <c r="C74" s="92"/>
      <c r="D74" s="92"/>
      <c r="E74" s="92"/>
      <c r="F74" s="95"/>
    </row>
    <row r="75" spans="1:11" ht="408.95" customHeight="1" x14ac:dyDescent="0.2">
      <c r="A75" s="157"/>
      <c r="B75" s="246"/>
      <c r="C75" s="247"/>
      <c r="D75" s="247"/>
      <c r="E75" s="247"/>
      <c r="F75" s="248"/>
    </row>
    <row r="76" spans="1:11" x14ac:dyDescent="0.2">
      <c r="A76" s="211" t="s">
        <v>308</v>
      </c>
    </row>
    <row r="77" spans="1:11" x14ac:dyDescent="0.2">
      <c r="A77" s="211" t="s">
        <v>408</v>
      </c>
    </row>
    <row r="78" spans="1:11" x14ac:dyDescent="0.2">
      <c r="A78" s="211" t="s">
        <v>413</v>
      </c>
    </row>
    <row r="79" spans="1:11" s="13" customFormat="1" x14ac:dyDescent="0.2">
      <c r="A79" s="211" t="s">
        <v>418</v>
      </c>
      <c r="B79" s="212"/>
      <c r="C79" s="212"/>
      <c r="D79" s="212"/>
      <c r="E79" s="212"/>
      <c r="F79" s="212"/>
      <c r="G79" s="212"/>
      <c r="H79" s="212"/>
      <c r="I79" s="7"/>
      <c r="J79" s="7"/>
      <c r="K79" s="51"/>
    </row>
  </sheetData>
  <sheetProtection password="835D" sheet="1" objects="1" scenarios="1" deleteRows="0"/>
  <mergeCells count="1">
    <mergeCell ref="B75:F75"/>
  </mergeCells>
  <phoneticPr fontId="2" type="noConversion"/>
  <dataValidations count="1">
    <dataValidation type="list" allowBlank="1" showInputMessage="1" showErrorMessage="1" sqref="E55 C52:C53 C61 E57:E59 C55 E52:E53 E49:E50 E39:E47 E61 C57:C59 C39:C47 C49:C50 C63:C73 E63:E73">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73" max="5"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V49"/>
  <sheetViews>
    <sheetView topLeftCell="B35" zoomScale="125" zoomScaleNormal="125" zoomScalePageLayoutView="125" workbookViewId="0">
      <selection activeCell="B43" sqref="B43"/>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7" width="9.140625" style="18" hidden="1" customWidth="1"/>
    <col min="8" max="8" width="9.140625" style="17" hidden="1" customWidth="1"/>
    <col min="9" max="10" width="9.140625" style="18" hidden="1" customWidth="1"/>
    <col min="11" max="11" width="20.7109375" style="54" customWidth="1"/>
    <col min="12" max="15" width="9.140625" style="18" customWidth="1"/>
    <col min="16" max="20" width="9.140625" style="19" customWidth="1"/>
    <col min="21" max="16384" width="9.140625" style="19"/>
  </cols>
  <sheetData>
    <row r="1" spans="1:11" ht="20.25" x14ac:dyDescent="0.2">
      <c r="A1" s="157"/>
      <c r="B1" s="96" t="s">
        <v>229</v>
      </c>
      <c r="C1" s="87"/>
      <c r="D1" s="87"/>
      <c r="E1" s="87"/>
      <c r="F1" s="87"/>
      <c r="K1" s="58" t="str">
        <f>HYPERLINK("#'Self Assessment Summary'!A16:T16","Hyperlink to the SA Summary Worksheett")</f>
        <v>Hyperlink to the SA Summary Worksheett</v>
      </c>
    </row>
    <row r="2" spans="1:11" ht="18.75" x14ac:dyDescent="0.2">
      <c r="A2" s="157"/>
      <c r="B2" s="87" t="s">
        <v>73</v>
      </c>
      <c r="C2" s="87"/>
      <c r="D2" s="87"/>
      <c r="E2" s="87"/>
      <c r="F2" s="87"/>
      <c r="K2" s="58"/>
    </row>
    <row r="3" spans="1:11" ht="18.75" x14ac:dyDescent="0.2">
      <c r="A3" s="157"/>
      <c r="B3" s="87" t="s">
        <v>223</v>
      </c>
      <c r="C3" s="87"/>
      <c r="D3" s="87"/>
      <c r="E3" s="87"/>
      <c r="F3" s="87"/>
      <c r="K3" s="58"/>
    </row>
    <row r="4" spans="1:11" s="18" customFormat="1" x14ac:dyDescent="0.2">
      <c r="A4" s="206"/>
      <c r="B4" s="209"/>
      <c r="C4" s="209"/>
      <c r="D4" s="209"/>
      <c r="E4" s="209"/>
      <c r="F4" s="209"/>
      <c r="H4" s="17"/>
      <c r="K4" s="58"/>
    </row>
    <row r="5" spans="1:11" s="199" customFormat="1" x14ac:dyDescent="0.2">
      <c r="A5" s="196"/>
      <c r="B5" s="196" t="s">
        <v>303</v>
      </c>
      <c r="C5" s="198"/>
      <c r="D5" s="198"/>
      <c r="E5" s="198"/>
      <c r="F5" s="198"/>
      <c r="G5" s="6"/>
      <c r="H5" s="7"/>
      <c r="I5" s="7"/>
      <c r="J5" s="7"/>
      <c r="K5" s="51"/>
    </row>
    <row r="6" spans="1:11" s="199" customFormat="1" x14ac:dyDescent="0.2">
      <c r="A6" s="196"/>
      <c r="B6" s="200" t="s">
        <v>293</v>
      </c>
      <c r="C6" s="198"/>
      <c r="D6" s="198"/>
      <c r="E6" s="198"/>
      <c r="F6" s="198"/>
      <c r="G6" s="6"/>
      <c r="H6" s="7"/>
      <c r="I6" s="7"/>
      <c r="J6" s="7"/>
      <c r="K6" s="51"/>
    </row>
    <row r="7" spans="1:11" s="18" customFormat="1" ht="12.75" customHeight="1" x14ac:dyDescent="0.2">
      <c r="A7" s="206"/>
      <c r="B7" s="196" t="s">
        <v>288</v>
      </c>
      <c r="C7" s="207"/>
      <c r="D7" s="207"/>
      <c r="E7" s="207"/>
      <c r="F7" s="207"/>
      <c r="H7" s="17"/>
      <c r="K7" s="54"/>
    </row>
    <row r="8" spans="1:11" s="18" customFormat="1" ht="12.75" customHeight="1" x14ac:dyDescent="0.2">
      <c r="A8" s="206"/>
      <c r="B8" s="208" t="s">
        <v>293</v>
      </c>
      <c r="C8" s="207"/>
      <c r="D8" s="207"/>
      <c r="E8" s="207"/>
      <c r="F8" s="207"/>
      <c r="H8" s="17"/>
      <c r="K8" s="54"/>
    </row>
    <row r="9" spans="1:11" s="18" customFormat="1" ht="12.75" customHeight="1" x14ac:dyDescent="0.2">
      <c r="A9" s="206"/>
      <c r="B9" s="196"/>
      <c r="C9" s="207"/>
      <c r="D9" s="32"/>
      <c r="E9" s="210"/>
      <c r="F9" s="32"/>
      <c r="H9" s="17"/>
      <c r="K9" s="54"/>
    </row>
    <row r="10" spans="1:11" ht="16.5" thickBot="1" x14ac:dyDescent="0.3">
      <c r="A10" s="157"/>
      <c r="B10" s="86" t="s">
        <v>233</v>
      </c>
      <c r="C10" s="86"/>
      <c r="D10" s="86"/>
      <c r="E10" s="86"/>
      <c r="F10" s="86"/>
    </row>
    <row r="11" spans="1:11" ht="12.75" customHeight="1" x14ac:dyDescent="0.2">
      <c r="A11" s="157"/>
      <c r="B11" s="40" t="s">
        <v>234</v>
      </c>
      <c r="C11" s="74" t="s">
        <v>439</v>
      </c>
      <c r="D11" s="232"/>
      <c r="E11" s="232"/>
      <c r="F11" s="233"/>
    </row>
    <row r="12" spans="1:11" ht="12.75" customHeight="1" x14ac:dyDescent="0.2">
      <c r="A12" s="157"/>
      <c r="B12" s="41" t="s">
        <v>102</v>
      </c>
      <c r="C12" s="76" t="s">
        <v>437</v>
      </c>
      <c r="D12" s="234"/>
      <c r="E12" s="234"/>
      <c r="F12" s="235"/>
    </row>
    <row r="13" spans="1:11"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23"/>
      <c r="E13" s="223"/>
      <c r="F13" s="224"/>
    </row>
    <row r="14" spans="1:11" ht="12.75" customHeight="1" x14ac:dyDescent="0.2">
      <c r="A14" s="157"/>
      <c r="B14" s="41" t="s">
        <v>103</v>
      </c>
      <c r="C14" s="76"/>
      <c r="D14" s="234"/>
      <c r="E14" s="234"/>
      <c r="F14" s="235"/>
    </row>
    <row r="15" spans="1:11" ht="12.75" customHeight="1" x14ac:dyDescent="0.2">
      <c r="A15" s="157"/>
      <c r="B15" s="41" t="s">
        <v>112</v>
      </c>
      <c r="C15" s="76"/>
      <c r="D15" s="234"/>
      <c r="E15" s="234"/>
      <c r="F15" s="235"/>
    </row>
    <row r="16" spans="1:11" ht="12.75" customHeight="1" x14ac:dyDescent="0.2">
      <c r="A16" s="157"/>
      <c r="B16" s="41" t="s">
        <v>125</v>
      </c>
      <c r="C16" s="76"/>
      <c r="D16" s="234"/>
      <c r="E16" s="234"/>
      <c r="F16" s="235"/>
    </row>
    <row r="17" spans="1:22" ht="12.75" customHeight="1" thickBot="1" x14ac:dyDescent="0.25">
      <c r="A17" s="157"/>
      <c r="B17" s="42" t="s">
        <v>259</v>
      </c>
      <c r="C17" s="107" t="str">
        <f>IF(COUNTIF(C39:C43,"YES")=4,"YES","NO")</f>
        <v>NO</v>
      </c>
      <c r="D17" s="108"/>
      <c r="E17" s="108"/>
      <c r="F17" s="109"/>
    </row>
    <row r="18" spans="1:22" ht="12.75" customHeight="1" x14ac:dyDescent="0.2">
      <c r="A18" s="157"/>
      <c r="B18" s="105" t="s">
        <v>244</v>
      </c>
      <c r="C18" s="105"/>
      <c r="D18" s="105"/>
      <c r="E18" s="105"/>
      <c r="F18" s="105"/>
      <c r="G18" s="17"/>
      <c r="P18" s="18"/>
      <c r="Q18" s="18"/>
      <c r="R18" s="18"/>
      <c r="S18" s="18"/>
      <c r="T18" s="18"/>
      <c r="U18" s="18"/>
      <c r="V18" s="18"/>
    </row>
    <row r="19" spans="1:22" ht="12.75" customHeight="1" x14ac:dyDescent="0.2">
      <c r="A19" s="157"/>
      <c r="B19" s="104" t="s">
        <v>105</v>
      </c>
      <c r="C19" s="106"/>
      <c r="D19" s="229"/>
      <c r="E19" s="229"/>
      <c r="F19" s="229"/>
      <c r="G19" s="17"/>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5"/>
      <c r="D23" s="227"/>
      <c r="E23" s="227"/>
      <c r="F23" s="228"/>
    </row>
    <row r="24" spans="1:22" ht="12.75" customHeight="1" x14ac:dyDescent="0.2">
      <c r="A24" s="157"/>
      <c r="B24" s="37" t="s">
        <v>106</v>
      </c>
      <c r="C24" s="77"/>
      <c r="D24" s="78"/>
      <c r="E24" s="78"/>
      <c r="F24" s="79"/>
    </row>
    <row r="25" spans="1:22" ht="12.75" customHeight="1" x14ac:dyDescent="0.2">
      <c r="A25" s="157"/>
      <c r="B25" s="37" t="s">
        <v>107</v>
      </c>
      <c r="C25" s="77"/>
      <c r="D25" s="78"/>
      <c r="E25" s="78"/>
      <c r="F25" s="79"/>
    </row>
    <row r="26" spans="1:22" ht="12.75" customHeight="1" x14ac:dyDescent="0.2">
      <c r="A26" s="157"/>
      <c r="B26" s="37" t="s">
        <v>108</v>
      </c>
      <c r="C26" s="77"/>
      <c r="D26" s="78"/>
      <c r="E26" s="78"/>
      <c r="F26" s="79"/>
    </row>
    <row r="27" spans="1:22" ht="12.75" customHeight="1" x14ac:dyDescent="0.2">
      <c r="A27" s="157"/>
      <c r="B27" s="37" t="s">
        <v>112</v>
      </c>
      <c r="C27" s="77"/>
      <c r="D27" s="78"/>
      <c r="E27" s="78"/>
      <c r="F27" s="79"/>
    </row>
    <row r="28" spans="1:22" ht="12.75" customHeight="1" x14ac:dyDescent="0.2">
      <c r="A28" s="157"/>
      <c r="B28" s="37" t="s">
        <v>126</v>
      </c>
      <c r="C28" s="77"/>
      <c r="D28" s="78"/>
      <c r="E28" s="78"/>
      <c r="F28" s="79"/>
    </row>
    <row r="29" spans="1:22" ht="12.75" customHeight="1" x14ac:dyDescent="0.2">
      <c r="A29" s="157"/>
      <c r="B29" s="41" t="s">
        <v>251</v>
      </c>
      <c r="C29" s="82" t="str">
        <f>IF(COUNTIF(E39:E43,"YES")=4,IF(C17="YES","YES","NO"),IF(COUNTIF(E39:E43,"NO")&gt;0,"NO",""))</f>
        <v/>
      </c>
      <c r="D29" s="83"/>
      <c r="E29" s="83"/>
      <c r="F29" s="84"/>
    </row>
    <row r="30" spans="1:22" ht="12.75" customHeight="1" x14ac:dyDescent="0.2">
      <c r="A30" s="157"/>
      <c r="B30" s="105" t="s">
        <v>127</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34"/>
      <c r="C32" s="33"/>
      <c r="D32" s="230"/>
      <c r="E32" s="230"/>
      <c r="F32" s="230"/>
    </row>
    <row r="33" spans="1:15" ht="9.9499999999999993" customHeight="1" x14ac:dyDescent="0.25">
      <c r="A33" s="157"/>
      <c r="B33" s="32"/>
      <c r="C33" s="29"/>
      <c r="D33" s="30"/>
      <c r="E33" s="31"/>
      <c r="F33" s="30"/>
    </row>
    <row r="34" spans="1:15" ht="9.9499999999999993" customHeight="1" x14ac:dyDescent="0.2">
      <c r="A34" s="157"/>
      <c r="B34" s="2" t="s">
        <v>39</v>
      </c>
      <c r="C34" s="153"/>
      <c r="D34" s="153"/>
      <c r="E34" s="153"/>
      <c r="F34" s="153"/>
    </row>
    <row r="35" spans="1:15" ht="9.9499999999999993" customHeight="1" x14ac:dyDescent="0.2">
      <c r="A35" s="157"/>
      <c r="B35" s="3" t="s">
        <v>40</v>
      </c>
      <c r="C35" s="154"/>
      <c r="D35" s="154"/>
      <c r="E35" s="155"/>
      <c r="F35" s="155"/>
      <c r="J35" s="18">
        <f>COUNTIF(H39:H43, "")</f>
        <v>1</v>
      </c>
    </row>
    <row r="36" spans="1:15" ht="15.75" x14ac:dyDescent="0.2">
      <c r="A36" s="157"/>
      <c r="B36" s="156" t="s">
        <v>282</v>
      </c>
      <c r="C36" s="151"/>
      <c r="D36" s="151"/>
      <c r="E36" s="152"/>
      <c r="F36" s="152"/>
    </row>
    <row r="37" spans="1:15" ht="15.75" x14ac:dyDescent="0.2">
      <c r="A37" s="157"/>
      <c r="B37" s="168" t="s">
        <v>276</v>
      </c>
      <c r="C37" s="169" t="s">
        <v>275</v>
      </c>
      <c r="D37" s="169" t="s">
        <v>220</v>
      </c>
      <c r="E37" s="169" t="s">
        <v>277</v>
      </c>
      <c r="F37" s="170" t="s">
        <v>274</v>
      </c>
    </row>
    <row r="38" spans="1:15" ht="15.75" x14ac:dyDescent="0.2">
      <c r="A38" s="157"/>
      <c r="B38" s="88" t="s">
        <v>65</v>
      </c>
      <c r="C38" s="89"/>
      <c r="D38" s="89"/>
      <c r="E38" s="89"/>
      <c r="F38" s="94"/>
      <c r="J38" s="18">
        <f>COUNTIF(G:G,"*")</f>
        <v>4</v>
      </c>
    </row>
    <row r="39" spans="1:15" ht="51" x14ac:dyDescent="0.2">
      <c r="A39" s="157"/>
      <c r="B39" s="1" t="s">
        <v>90</v>
      </c>
      <c r="C39" s="39" t="s">
        <v>40</v>
      </c>
      <c r="D39" s="65" t="s">
        <v>494</v>
      </c>
      <c r="E39" s="39"/>
      <c r="F39" s="65"/>
      <c r="G39" s="18" t="s">
        <v>1</v>
      </c>
      <c r="H39" s="17" t="str">
        <f>IF(C39="YES",IF(E39="NO",G39,""),G39)</f>
        <v>1A</v>
      </c>
      <c r="J39" s="18" t="str">
        <f>CONCATENATE(H39,H40,H42,H43)</f>
        <v>1A2A2B</v>
      </c>
      <c r="K39" s="58" t="str">
        <f>HYPERLINK("#'Self Assessment Summary'!E16","Hyperlink to the Element on the SA Summary Worksheet")</f>
        <v>Hyperlink to the Element on the SA Summary Worksheet</v>
      </c>
    </row>
    <row r="40" spans="1:15" ht="38.25" x14ac:dyDescent="0.2">
      <c r="A40" s="157"/>
      <c r="B40" s="1" t="s">
        <v>213</v>
      </c>
      <c r="C40" s="39" t="s">
        <v>39</v>
      </c>
      <c r="D40" s="65" t="s">
        <v>450</v>
      </c>
      <c r="E40" s="39"/>
      <c r="F40" s="65"/>
      <c r="G40" s="18" t="s">
        <v>2</v>
      </c>
      <c r="H40" s="17" t="str">
        <f t="shared" ref="H40:H43" si="0">IF(C40="YES",IF(E40="NO",G40,""),G40)</f>
        <v/>
      </c>
      <c r="K40" s="58" t="str">
        <f>HYPERLINK("#'Self Assessment Summary'!F16","Hyperlink to the Element on the SA Summary Worksheet")</f>
        <v>Hyperlink to the Element on the SA Summary Worksheet</v>
      </c>
    </row>
    <row r="41" spans="1:15" ht="15.75" x14ac:dyDescent="0.2">
      <c r="A41" s="157"/>
      <c r="B41" s="88" t="s">
        <v>66</v>
      </c>
      <c r="C41" s="89"/>
      <c r="D41" s="89"/>
      <c r="E41" s="89"/>
      <c r="F41" s="94"/>
      <c r="H41" s="17">
        <f t="shared" si="0"/>
        <v>0</v>
      </c>
    </row>
    <row r="42" spans="1:15" ht="63.75" x14ac:dyDescent="0.2">
      <c r="A42" s="157"/>
      <c r="B42" s="1" t="s">
        <v>187</v>
      </c>
      <c r="C42" s="39" t="s">
        <v>40</v>
      </c>
      <c r="D42" s="65" t="s">
        <v>455</v>
      </c>
      <c r="E42" s="39"/>
      <c r="F42" s="65"/>
      <c r="G42" s="18" t="s">
        <v>4</v>
      </c>
      <c r="H42" s="17" t="str">
        <f t="shared" si="0"/>
        <v>2A</v>
      </c>
      <c r="K42" s="58" t="str">
        <f>HYPERLINK("#'Self Assessment Summary'!G16","Hyperlink to the Element on the SA Summary Worksheet")</f>
        <v>Hyperlink to the Element on the SA Summary Worksheet</v>
      </c>
    </row>
    <row r="43" spans="1:15" ht="67.5" customHeight="1" x14ac:dyDescent="0.2">
      <c r="A43" s="157"/>
      <c r="B43" s="1" t="s">
        <v>188</v>
      </c>
      <c r="C43" s="39" t="s">
        <v>40</v>
      </c>
      <c r="D43" s="65" t="s">
        <v>455</v>
      </c>
      <c r="E43" s="39"/>
      <c r="F43" s="65"/>
      <c r="G43" s="18" t="s">
        <v>5</v>
      </c>
      <c r="H43" s="17" t="str">
        <f t="shared" si="0"/>
        <v>2B</v>
      </c>
      <c r="K43" s="58" t="str">
        <f>HYPERLINK("#'Self Assessment Summary'!H16","Hyperlink to the Element on the SA Summary Worksheet")</f>
        <v>Hyperlink to the Element on the SA Summary Worksheet</v>
      </c>
    </row>
    <row r="44" spans="1:15" ht="15.75" x14ac:dyDescent="0.25">
      <c r="A44" s="157"/>
      <c r="B44" s="91" t="s">
        <v>0</v>
      </c>
      <c r="C44" s="92"/>
      <c r="D44" s="92"/>
      <c r="E44" s="92"/>
      <c r="F44" s="95"/>
    </row>
    <row r="45" spans="1:15" ht="408.95" customHeight="1" x14ac:dyDescent="0.2">
      <c r="A45" s="157"/>
      <c r="B45" s="246"/>
      <c r="C45" s="247"/>
      <c r="D45" s="247"/>
      <c r="E45" s="247"/>
      <c r="F45" s="248"/>
    </row>
    <row r="46" spans="1:15" x14ac:dyDescent="0.2">
      <c r="A46" s="211" t="s">
        <v>308</v>
      </c>
      <c r="G46" s="17"/>
      <c r="M46" s="19"/>
      <c r="N46" s="19"/>
      <c r="O46" s="19"/>
    </row>
    <row r="47" spans="1:15" x14ac:dyDescent="0.2">
      <c r="A47" s="211" t="s">
        <v>408</v>
      </c>
      <c r="G47" s="17"/>
      <c r="M47" s="19"/>
      <c r="N47" s="19"/>
      <c r="O47" s="19"/>
    </row>
    <row r="48" spans="1:15" x14ac:dyDescent="0.2">
      <c r="A48" s="211" t="s">
        <v>414</v>
      </c>
      <c r="G48" s="17"/>
      <c r="M48" s="19"/>
      <c r="N48" s="19"/>
      <c r="O48" s="19"/>
    </row>
    <row r="49" spans="1:22" x14ac:dyDescent="0.2">
      <c r="A49" s="211" t="s">
        <v>417</v>
      </c>
      <c r="G49" s="17"/>
      <c r="P49" s="18"/>
      <c r="Q49" s="18"/>
      <c r="R49" s="18"/>
      <c r="S49" s="18"/>
      <c r="T49" s="18"/>
      <c r="U49" s="18"/>
      <c r="V49" s="18"/>
    </row>
  </sheetData>
  <sheetProtection password="835D" sheet="1" objects="1" scenarios="1" deleteRows="0"/>
  <mergeCells count="1">
    <mergeCell ref="B45:F45"/>
  </mergeCells>
  <phoneticPr fontId="2" type="noConversion"/>
  <dataValidations count="1">
    <dataValidation type="list" allowBlank="1" showInputMessage="1" showErrorMessage="1" sqref="C39:C40 C42:C43 E42:E43 E39:E40">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43" max="5"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V47"/>
  <sheetViews>
    <sheetView topLeftCell="A36" zoomScale="125" zoomScaleNormal="125" zoomScalePageLayoutView="125" workbookViewId="0">
      <selection activeCell="D39" sqref="D39"/>
    </sheetView>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7" width="9.140625" style="18" hidden="1" customWidth="1"/>
    <col min="8" max="8" width="9.140625" style="17" hidden="1" customWidth="1"/>
    <col min="9" max="10" width="9.140625" style="18" hidden="1" customWidth="1"/>
    <col min="11" max="11" width="20.7109375" style="54" customWidth="1"/>
    <col min="12" max="14" width="9.140625" style="18" customWidth="1"/>
    <col min="15" max="20" width="9.140625" style="19" customWidth="1"/>
    <col min="21" max="16384" width="9.140625" style="19"/>
  </cols>
  <sheetData>
    <row r="1" spans="1:11" ht="20.25" x14ac:dyDescent="0.2">
      <c r="A1" s="157"/>
      <c r="B1" s="96" t="s">
        <v>230</v>
      </c>
      <c r="C1" s="87"/>
      <c r="D1" s="87"/>
      <c r="E1" s="87"/>
      <c r="F1" s="87"/>
      <c r="K1" s="58" t="str">
        <f>HYPERLINK("#'Self Assessment Summary'!A17:T17","Hyperlink to the SA Summary Worksheett")</f>
        <v>Hyperlink to the SA Summary Worksheett</v>
      </c>
    </row>
    <row r="2" spans="1:11" ht="18.75" x14ac:dyDescent="0.2">
      <c r="A2" s="157"/>
      <c r="B2" s="87" t="s">
        <v>73</v>
      </c>
      <c r="C2" s="87"/>
      <c r="D2" s="87"/>
      <c r="E2" s="87"/>
      <c r="F2" s="87"/>
      <c r="K2" s="58"/>
    </row>
    <row r="3" spans="1:11" ht="18.75" x14ac:dyDescent="0.2">
      <c r="A3" s="157"/>
      <c r="B3" s="87" t="s">
        <v>223</v>
      </c>
      <c r="C3" s="87"/>
      <c r="D3" s="87"/>
      <c r="E3" s="87"/>
      <c r="F3" s="87"/>
      <c r="K3" s="58"/>
    </row>
    <row r="4" spans="1:11" s="18" customFormat="1" x14ac:dyDescent="0.2">
      <c r="A4" s="206"/>
      <c r="B4" s="209"/>
      <c r="C4" s="209"/>
      <c r="D4" s="209"/>
      <c r="E4" s="209"/>
      <c r="F4" s="209"/>
      <c r="H4" s="17"/>
      <c r="K4" s="58"/>
    </row>
    <row r="5" spans="1:11" s="199" customFormat="1" x14ac:dyDescent="0.2">
      <c r="A5" s="196"/>
      <c r="B5" s="196" t="s">
        <v>304</v>
      </c>
      <c r="C5" s="198"/>
      <c r="D5" s="198"/>
      <c r="E5" s="198"/>
      <c r="F5" s="198"/>
      <c r="G5" s="6"/>
      <c r="H5" s="7"/>
      <c r="I5" s="7"/>
      <c r="J5" s="7"/>
      <c r="K5" s="51"/>
    </row>
    <row r="6" spans="1:11" s="199" customFormat="1" x14ac:dyDescent="0.2">
      <c r="A6" s="196"/>
      <c r="B6" s="200" t="s">
        <v>294</v>
      </c>
      <c r="C6" s="198"/>
      <c r="D6" s="198"/>
      <c r="E6" s="198"/>
      <c r="F6" s="198"/>
      <c r="G6" s="6"/>
      <c r="H6" s="7"/>
      <c r="I6" s="7"/>
      <c r="J6" s="7"/>
      <c r="K6" s="51"/>
    </row>
    <row r="7" spans="1:11" s="18" customFormat="1" ht="12.75" customHeight="1" x14ac:dyDescent="0.2">
      <c r="A7" s="206"/>
      <c r="B7" s="196" t="s">
        <v>288</v>
      </c>
      <c r="C7" s="207"/>
      <c r="D7" s="207"/>
      <c r="E7" s="207"/>
      <c r="F7" s="207"/>
      <c r="H7" s="17"/>
      <c r="K7" s="54"/>
    </row>
    <row r="8" spans="1:11" s="18" customFormat="1" ht="12.75" customHeight="1" x14ac:dyDescent="0.2">
      <c r="A8" s="206"/>
      <c r="B8" s="208" t="s">
        <v>294</v>
      </c>
      <c r="C8" s="207"/>
      <c r="D8" s="207"/>
      <c r="E8" s="207"/>
      <c r="F8" s="207"/>
      <c r="H8" s="17"/>
      <c r="K8" s="54"/>
    </row>
    <row r="9" spans="1:11" s="18" customFormat="1" ht="12.75" customHeight="1" x14ac:dyDescent="0.2">
      <c r="A9" s="206"/>
      <c r="B9" s="196"/>
      <c r="C9" s="207"/>
      <c r="D9" s="32"/>
      <c r="E9" s="210"/>
      <c r="F9" s="32"/>
      <c r="H9" s="17"/>
      <c r="K9" s="54"/>
    </row>
    <row r="10" spans="1:11" ht="16.5" thickBot="1" x14ac:dyDescent="0.3">
      <c r="A10" s="157"/>
      <c r="B10" s="86" t="s">
        <v>233</v>
      </c>
      <c r="C10" s="86"/>
      <c r="D10" s="86"/>
      <c r="E10" s="86"/>
      <c r="F10" s="86"/>
    </row>
    <row r="11" spans="1:11" ht="12.75" customHeight="1" x14ac:dyDescent="0.2">
      <c r="A11" s="157"/>
      <c r="B11" s="40" t="s">
        <v>234</v>
      </c>
      <c r="C11" s="75" t="s">
        <v>433</v>
      </c>
      <c r="D11" s="227"/>
      <c r="E11" s="227"/>
      <c r="F11" s="228"/>
    </row>
    <row r="12" spans="1:11" ht="12.75" customHeight="1" x14ac:dyDescent="0.2">
      <c r="A12" s="157"/>
      <c r="B12" s="41" t="s">
        <v>102</v>
      </c>
      <c r="C12" s="77" t="s">
        <v>434</v>
      </c>
      <c r="D12" s="78"/>
      <c r="E12" s="78"/>
      <c r="F12" s="79"/>
    </row>
    <row r="13" spans="1:11"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18"/>
      <c r="E13" s="218"/>
      <c r="F13" s="219"/>
    </row>
    <row r="14" spans="1:11" ht="12.75" customHeight="1" x14ac:dyDescent="0.2">
      <c r="A14" s="157"/>
      <c r="B14" s="41" t="s">
        <v>103</v>
      </c>
      <c r="C14" s="77"/>
      <c r="D14" s="78"/>
      <c r="E14" s="78"/>
      <c r="F14" s="79"/>
    </row>
    <row r="15" spans="1:11" ht="12.75" customHeight="1" x14ac:dyDescent="0.2">
      <c r="A15" s="157"/>
      <c r="B15" s="41" t="s">
        <v>112</v>
      </c>
      <c r="C15" s="77"/>
      <c r="D15" s="78"/>
      <c r="E15" s="78"/>
      <c r="F15" s="79"/>
    </row>
    <row r="16" spans="1:11" ht="12.75" customHeight="1" x14ac:dyDescent="0.2">
      <c r="A16" s="157"/>
      <c r="B16" s="41" t="s">
        <v>128</v>
      </c>
      <c r="C16" s="77"/>
      <c r="D16" s="78"/>
      <c r="E16" s="78"/>
      <c r="F16" s="79"/>
    </row>
    <row r="17" spans="1:22" ht="12.75" customHeight="1" thickBot="1" x14ac:dyDescent="0.25">
      <c r="A17" s="157"/>
      <c r="B17" s="42" t="s">
        <v>260</v>
      </c>
      <c r="C17" s="107" t="str">
        <f>IF(COUNTIF(C39:C41,"YES")=2,"YES","NO")</f>
        <v>NO</v>
      </c>
      <c r="D17" s="108"/>
      <c r="E17" s="108"/>
      <c r="F17" s="109"/>
    </row>
    <row r="18" spans="1:22" ht="12.75" customHeight="1" x14ac:dyDescent="0.2">
      <c r="A18" s="157"/>
      <c r="B18" s="105" t="s">
        <v>243</v>
      </c>
      <c r="C18" s="105"/>
      <c r="D18" s="105"/>
      <c r="E18" s="105"/>
      <c r="F18" s="105"/>
      <c r="G18" s="17"/>
      <c r="O18" s="18"/>
      <c r="P18" s="18"/>
      <c r="Q18" s="18"/>
      <c r="R18" s="18"/>
      <c r="S18" s="18"/>
      <c r="T18" s="18"/>
      <c r="U18" s="18"/>
      <c r="V18" s="18"/>
    </row>
    <row r="19" spans="1:22" ht="12.75" customHeight="1" x14ac:dyDescent="0.2">
      <c r="A19" s="157"/>
      <c r="B19" s="104" t="s">
        <v>105</v>
      </c>
      <c r="C19" s="106"/>
      <c r="D19" s="229"/>
      <c r="E19" s="229"/>
      <c r="F19" s="229"/>
      <c r="G19" s="17"/>
      <c r="O19" s="18"/>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5" t="s">
        <v>431</v>
      </c>
      <c r="D23" s="227"/>
      <c r="E23" s="227"/>
      <c r="F23" s="228"/>
    </row>
    <row r="24" spans="1:22" ht="12.75" customHeight="1" x14ac:dyDescent="0.2">
      <c r="A24" s="157"/>
      <c r="B24" s="41" t="s">
        <v>106</v>
      </c>
      <c r="C24" s="77"/>
      <c r="D24" s="78"/>
      <c r="E24" s="78"/>
      <c r="F24" s="79"/>
    </row>
    <row r="25" spans="1:22" ht="12.75" customHeight="1" x14ac:dyDescent="0.2">
      <c r="A25" s="157"/>
      <c r="B25" s="41" t="s">
        <v>107</v>
      </c>
      <c r="C25" s="77" t="s">
        <v>432</v>
      </c>
      <c r="D25" s="78"/>
      <c r="E25" s="78"/>
      <c r="F25" s="79"/>
    </row>
    <row r="26" spans="1:22" ht="12.75" customHeight="1" x14ac:dyDescent="0.2">
      <c r="A26" s="157"/>
      <c r="B26" s="41" t="s">
        <v>108</v>
      </c>
      <c r="C26" s="77"/>
      <c r="D26" s="78"/>
      <c r="E26" s="78"/>
      <c r="F26" s="79"/>
    </row>
    <row r="27" spans="1:22" ht="12.75" customHeight="1" x14ac:dyDescent="0.2">
      <c r="A27" s="157"/>
      <c r="B27" s="41" t="s">
        <v>112</v>
      </c>
      <c r="C27" s="77"/>
      <c r="D27" s="78"/>
      <c r="E27" s="78"/>
      <c r="F27" s="79"/>
    </row>
    <row r="28" spans="1:22" ht="12.75" customHeight="1" x14ac:dyDescent="0.2">
      <c r="A28" s="157"/>
      <c r="B28" s="41" t="s">
        <v>129</v>
      </c>
      <c r="C28" s="197">
        <v>42626</v>
      </c>
      <c r="D28" s="78"/>
      <c r="E28" s="78"/>
      <c r="F28" s="79"/>
    </row>
    <row r="29" spans="1:22" ht="12.75" customHeight="1" x14ac:dyDescent="0.2">
      <c r="A29" s="157"/>
      <c r="B29" s="41" t="s">
        <v>252</v>
      </c>
      <c r="C29" s="82" t="str">
        <f>IF(COUNTIF(E39:E41,"YES")=2,IF(C17="YES","YES","NO"),IF(COUNTIF(E39:E41,"NO")&gt;0,"NO",""))</f>
        <v/>
      </c>
      <c r="D29" s="80"/>
      <c r="E29" s="80"/>
      <c r="F29" s="81"/>
    </row>
    <row r="30" spans="1:22" ht="12.75" customHeight="1" x14ac:dyDescent="0.2">
      <c r="A30" s="157"/>
      <c r="B30" s="105" t="s">
        <v>130</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34"/>
      <c r="C32" s="33"/>
      <c r="D32" s="230"/>
      <c r="E32" s="230"/>
      <c r="F32" s="230"/>
    </row>
    <row r="33" spans="1:22" ht="9.9499999999999993" customHeight="1" x14ac:dyDescent="0.25">
      <c r="A33" s="157"/>
      <c r="B33" s="32"/>
      <c r="C33" s="29"/>
      <c r="D33" s="30"/>
      <c r="E33" s="31"/>
      <c r="F33" s="30"/>
    </row>
    <row r="34" spans="1:22" ht="9.9499999999999993" customHeight="1" x14ac:dyDescent="0.2">
      <c r="A34" s="157"/>
      <c r="B34" s="2" t="s">
        <v>39</v>
      </c>
      <c r="C34" s="153"/>
      <c r="D34" s="153"/>
      <c r="E34" s="153"/>
      <c r="F34" s="153"/>
    </row>
    <row r="35" spans="1:22" ht="9.9499999999999993" customHeight="1" x14ac:dyDescent="0.2">
      <c r="A35" s="157"/>
      <c r="B35" s="3" t="s">
        <v>40</v>
      </c>
      <c r="C35" s="154"/>
      <c r="D35" s="154"/>
      <c r="E35" s="155"/>
      <c r="F35" s="155"/>
      <c r="J35" s="18">
        <f>COUNTIF(H39:H41, "")</f>
        <v>1</v>
      </c>
    </row>
    <row r="36" spans="1:22" ht="15.75" x14ac:dyDescent="0.2">
      <c r="A36" s="157"/>
      <c r="B36" s="156" t="s">
        <v>283</v>
      </c>
      <c r="C36" s="151"/>
      <c r="D36" s="151"/>
      <c r="E36" s="152"/>
      <c r="F36" s="152"/>
    </row>
    <row r="37" spans="1:22" ht="15.75" x14ac:dyDescent="0.2">
      <c r="A37" s="157"/>
      <c r="B37" s="168" t="s">
        <v>276</v>
      </c>
      <c r="C37" s="169" t="s">
        <v>275</v>
      </c>
      <c r="D37" s="169" t="s">
        <v>220</v>
      </c>
      <c r="E37" s="169" t="s">
        <v>277</v>
      </c>
      <c r="F37" s="170" t="s">
        <v>274</v>
      </c>
    </row>
    <row r="38" spans="1:22" ht="15.75" x14ac:dyDescent="0.2">
      <c r="A38" s="157"/>
      <c r="B38" s="88" t="s">
        <v>67</v>
      </c>
      <c r="C38" s="89"/>
      <c r="D38" s="89"/>
      <c r="E38" s="89"/>
      <c r="F38" s="94"/>
      <c r="J38" s="18">
        <f>COUNTIF(G:G,"*")</f>
        <v>2</v>
      </c>
    </row>
    <row r="39" spans="1:22" ht="89.25" x14ac:dyDescent="0.2">
      <c r="A39" s="157"/>
      <c r="B39" s="1" t="s">
        <v>91</v>
      </c>
      <c r="C39" s="39" t="s">
        <v>40</v>
      </c>
      <c r="D39" s="65" t="s">
        <v>497</v>
      </c>
      <c r="E39" s="39"/>
      <c r="F39" s="65"/>
      <c r="G39" s="18" t="s">
        <v>1</v>
      </c>
      <c r="H39" s="17" t="str">
        <f>IF(C39="YES",IF(E39="NO",G39,""),G39)</f>
        <v>1A</v>
      </c>
      <c r="J39" s="18" t="str">
        <f>CONCATENATE(H39,H41)</f>
        <v>1A</v>
      </c>
      <c r="K39" s="58" t="str">
        <f>HYPERLINK("#'Self Assessment Summary'!E17","Hyperlink to the Element on the SA Summary Worksheet")</f>
        <v>Hyperlink to the Element on the SA Summary Worksheet</v>
      </c>
    </row>
    <row r="40" spans="1:22" ht="15.75" x14ac:dyDescent="0.2">
      <c r="A40" s="157"/>
      <c r="B40" s="88" t="s">
        <v>68</v>
      </c>
      <c r="C40" s="89"/>
      <c r="D40" s="89"/>
      <c r="E40" s="89"/>
      <c r="F40" s="94"/>
      <c r="H40" s="17">
        <f t="shared" ref="H40:H41" si="0">IF(C40="YES",IF(E40="NO",G40,""),G40)</f>
        <v>0</v>
      </c>
    </row>
    <row r="41" spans="1:22" ht="127.5" x14ac:dyDescent="0.2">
      <c r="A41" s="157"/>
      <c r="B41" s="1" t="s">
        <v>92</v>
      </c>
      <c r="C41" s="39" t="s">
        <v>39</v>
      </c>
      <c r="D41" s="65" t="s">
        <v>468</v>
      </c>
      <c r="E41" s="39"/>
      <c r="F41" s="65" t="s">
        <v>454</v>
      </c>
      <c r="G41" s="18" t="s">
        <v>4</v>
      </c>
      <c r="H41" s="17" t="str">
        <f t="shared" si="0"/>
        <v/>
      </c>
      <c r="K41" s="58" t="str">
        <f>HYPERLINK("#'Self Assessment Summary'!F17","Hyperlink to the Element on the SA Summary Worksheet")</f>
        <v>Hyperlink to the Element on the SA Summary Worksheet</v>
      </c>
    </row>
    <row r="42" spans="1:22" ht="15.75" x14ac:dyDescent="0.25">
      <c r="A42" s="157"/>
      <c r="B42" s="91" t="s">
        <v>0</v>
      </c>
      <c r="C42" s="92"/>
      <c r="D42" s="92"/>
      <c r="E42" s="92"/>
      <c r="F42" s="95"/>
    </row>
    <row r="43" spans="1:22" ht="408.95" customHeight="1" x14ac:dyDescent="0.2">
      <c r="A43" s="157"/>
      <c r="B43" s="246"/>
      <c r="C43" s="247"/>
      <c r="D43" s="247"/>
      <c r="E43" s="247"/>
      <c r="F43" s="248"/>
    </row>
    <row r="44" spans="1:22" x14ac:dyDescent="0.2">
      <c r="A44" s="211" t="s">
        <v>308</v>
      </c>
      <c r="G44" s="17"/>
      <c r="M44" s="19"/>
      <c r="N44" s="19"/>
    </row>
    <row r="45" spans="1:22" x14ac:dyDescent="0.2">
      <c r="A45" s="211" t="s">
        <v>408</v>
      </c>
      <c r="G45" s="17"/>
      <c r="M45" s="19"/>
      <c r="N45" s="19"/>
    </row>
    <row r="46" spans="1:22" x14ac:dyDescent="0.2">
      <c r="A46" s="211" t="s">
        <v>415</v>
      </c>
      <c r="G46" s="17"/>
      <c r="M46" s="19"/>
      <c r="N46" s="19"/>
    </row>
    <row r="47" spans="1:22" x14ac:dyDescent="0.2">
      <c r="A47" s="211" t="s">
        <v>416</v>
      </c>
      <c r="G47" s="17"/>
      <c r="O47" s="18"/>
      <c r="P47" s="18"/>
      <c r="Q47" s="18"/>
      <c r="R47" s="18"/>
      <c r="S47" s="18"/>
      <c r="T47" s="18"/>
      <c r="U47" s="18"/>
      <c r="V47" s="18"/>
    </row>
  </sheetData>
  <sheetProtection password="835D" sheet="1" objects="1" scenarios="1" deleteRows="0"/>
  <mergeCells count="1">
    <mergeCell ref="B43:F43"/>
  </mergeCells>
  <phoneticPr fontId="2" type="noConversion"/>
  <dataValidations count="1">
    <dataValidation type="list" allowBlank="1" showInputMessage="1" showErrorMessage="1" sqref="E39 C41 E41 C39">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41" max="5"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V60"/>
  <sheetViews>
    <sheetView topLeftCell="A52" zoomScale="125" zoomScaleNormal="125" zoomScalePageLayoutView="125" workbookViewId="0"/>
  </sheetViews>
  <sheetFormatPr defaultColWidth="9.140625" defaultRowHeight="12.75" x14ac:dyDescent="0.2"/>
  <cols>
    <col min="1" max="1" width="5.7109375" style="19" customWidth="1"/>
    <col min="2" max="2" width="50.7109375" style="19" customWidth="1"/>
    <col min="3" max="3" width="10.7109375" style="19" customWidth="1"/>
    <col min="4" max="4" width="28.7109375" style="19" customWidth="1"/>
    <col min="5" max="5" width="10.7109375" style="19" customWidth="1"/>
    <col min="6" max="6" width="28.7109375" style="19" customWidth="1"/>
    <col min="7" max="7" width="9.140625" style="18" hidden="1" customWidth="1"/>
    <col min="8" max="8" width="9.140625" style="17" hidden="1" customWidth="1"/>
    <col min="9" max="10" width="9.140625" style="18" hidden="1" customWidth="1"/>
    <col min="11" max="11" width="20.7109375" style="54" customWidth="1"/>
    <col min="12" max="13" width="9.140625" style="18" customWidth="1"/>
    <col min="14" max="20" width="9.140625" style="19" customWidth="1"/>
    <col min="21" max="16384" width="9.140625" style="19"/>
  </cols>
  <sheetData>
    <row r="1" spans="1:11" ht="20.25" x14ac:dyDescent="0.2">
      <c r="A1" s="157"/>
      <c r="B1" s="96" t="s">
        <v>231</v>
      </c>
      <c r="C1" s="87"/>
      <c r="D1" s="87"/>
      <c r="E1" s="87"/>
      <c r="F1" s="87"/>
      <c r="K1" s="58" t="str">
        <f>HYPERLINK("#'Self Assessment Summary'!A18:T18","Hyperlink to the SA Summary Worksheett")</f>
        <v>Hyperlink to the SA Summary Worksheett</v>
      </c>
    </row>
    <row r="2" spans="1:11" ht="18.75" x14ac:dyDescent="0.2">
      <c r="A2" s="157"/>
      <c r="B2" s="87" t="s">
        <v>73</v>
      </c>
      <c r="C2" s="87"/>
      <c r="D2" s="87"/>
      <c r="E2" s="87"/>
      <c r="F2" s="87"/>
      <c r="K2" s="58"/>
    </row>
    <row r="3" spans="1:11" ht="18.75" x14ac:dyDescent="0.2">
      <c r="A3" s="157"/>
      <c r="B3" s="87" t="s">
        <v>223</v>
      </c>
      <c r="C3" s="87"/>
      <c r="D3" s="87"/>
      <c r="E3" s="87"/>
      <c r="F3" s="87"/>
      <c r="K3" s="58"/>
    </row>
    <row r="4" spans="1:11" ht="12.75" customHeight="1" x14ac:dyDescent="0.2">
      <c r="A4" s="157"/>
      <c r="B4" s="87"/>
      <c r="C4" s="87"/>
      <c r="D4" s="87"/>
      <c r="E4" s="87"/>
      <c r="F4" s="87"/>
      <c r="K4" s="58"/>
    </row>
    <row r="5" spans="1:11" s="199" customFormat="1" ht="12.75" customHeight="1" x14ac:dyDescent="0.2">
      <c r="A5" s="196"/>
      <c r="B5" s="196" t="s">
        <v>305</v>
      </c>
      <c r="C5" s="198"/>
      <c r="D5" s="198"/>
      <c r="E5" s="198"/>
      <c r="F5" s="198"/>
      <c r="G5" s="6"/>
      <c r="H5" s="7"/>
      <c r="I5" s="7"/>
      <c r="J5" s="7"/>
      <c r="K5" s="51"/>
    </row>
    <row r="6" spans="1:11" s="199" customFormat="1" ht="12.75" customHeight="1" x14ac:dyDescent="0.2">
      <c r="A6" s="196"/>
      <c r="B6" s="200" t="s">
        <v>295</v>
      </c>
      <c r="C6" s="198"/>
      <c r="D6" s="198"/>
      <c r="E6" s="198"/>
      <c r="F6" s="198"/>
      <c r="G6" s="6"/>
      <c r="H6" s="7"/>
      <c r="I6" s="7"/>
      <c r="J6" s="7"/>
      <c r="K6" s="51"/>
    </row>
    <row r="7" spans="1:11" s="18" customFormat="1" ht="12.75" customHeight="1" x14ac:dyDescent="0.2">
      <c r="A7" s="206"/>
      <c r="B7" s="196" t="s">
        <v>288</v>
      </c>
      <c r="C7" s="207"/>
      <c r="D7" s="207"/>
      <c r="E7" s="207"/>
      <c r="F7" s="207"/>
      <c r="H7" s="17"/>
      <c r="K7" s="54"/>
    </row>
    <row r="8" spans="1:11" s="18" customFormat="1" ht="12.75" customHeight="1" x14ac:dyDescent="0.2">
      <c r="A8" s="206"/>
      <c r="B8" s="208" t="s">
        <v>295</v>
      </c>
      <c r="C8" s="207"/>
      <c r="D8" s="207"/>
      <c r="E8" s="207"/>
      <c r="F8" s="207"/>
      <c r="H8" s="17"/>
      <c r="K8" s="54"/>
    </row>
    <row r="9" spans="1:11" ht="12.75" customHeight="1" x14ac:dyDescent="0.25">
      <c r="A9" s="157"/>
      <c r="B9" s="4"/>
      <c r="C9" s="29"/>
      <c r="D9" s="30"/>
      <c r="E9" s="31"/>
      <c r="F9" s="30"/>
    </row>
    <row r="10" spans="1:11" ht="16.5" thickBot="1" x14ac:dyDescent="0.3">
      <c r="A10" s="157"/>
      <c r="B10" s="86" t="s">
        <v>233</v>
      </c>
      <c r="C10" s="86"/>
      <c r="D10" s="86"/>
      <c r="E10" s="86"/>
      <c r="F10" s="86"/>
    </row>
    <row r="11" spans="1:11" ht="12.75" customHeight="1" x14ac:dyDescent="0.2">
      <c r="A11" s="157"/>
      <c r="B11" s="40" t="s">
        <v>234</v>
      </c>
      <c r="C11" s="75" t="s">
        <v>438</v>
      </c>
      <c r="D11" s="227"/>
      <c r="E11" s="227"/>
      <c r="F11" s="228"/>
    </row>
    <row r="12" spans="1:11" ht="12.75" customHeight="1" x14ac:dyDescent="0.2">
      <c r="A12" s="157"/>
      <c r="B12" s="41" t="s">
        <v>102</v>
      </c>
      <c r="C12" s="77" t="s">
        <v>437</v>
      </c>
      <c r="D12" s="78"/>
      <c r="E12" s="78"/>
      <c r="F12" s="79"/>
    </row>
    <row r="13" spans="1:11" ht="12.75" customHeight="1" x14ac:dyDescent="0.2">
      <c r="A13" s="157"/>
      <c r="B13" s="41" t="s">
        <v>427</v>
      </c>
      <c r="C13" s="217" t="str">
        <f>IF('Self Assessment Summary'!D3="","Enter this field data on the 'Jurisdiction Name' field on the 'Self-Assessment Summary' worksheet page.",'Self Assessment Summary'!D3)</f>
        <v>Clark County Public Health</v>
      </c>
      <c r="D13" s="218"/>
      <c r="E13" s="218"/>
      <c r="F13" s="219"/>
    </row>
    <row r="14" spans="1:11" ht="12.75" customHeight="1" x14ac:dyDescent="0.2">
      <c r="A14" s="157"/>
      <c r="B14" s="41" t="s">
        <v>103</v>
      </c>
      <c r="C14" s="77"/>
      <c r="D14" s="78"/>
      <c r="E14" s="78"/>
      <c r="F14" s="79"/>
    </row>
    <row r="15" spans="1:11" ht="12.75" customHeight="1" x14ac:dyDescent="0.2">
      <c r="A15" s="157"/>
      <c r="B15" s="41" t="s">
        <v>112</v>
      </c>
      <c r="C15" s="77"/>
      <c r="D15" s="78"/>
      <c r="E15" s="78"/>
      <c r="F15" s="79"/>
    </row>
    <row r="16" spans="1:11" ht="12.75" customHeight="1" x14ac:dyDescent="0.2">
      <c r="A16" s="157"/>
      <c r="B16" s="41" t="s">
        <v>131</v>
      </c>
      <c r="C16" s="77"/>
      <c r="D16" s="78"/>
      <c r="E16" s="78"/>
      <c r="F16" s="79"/>
    </row>
    <row r="17" spans="1:22" ht="12.75" customHeight="1" thickBot="1" x14ac:dyDescent="0.25">
      <c r="A17" s="157"/>
      <c r="B17" s="42" t="s">
        <v>261</v>
      </c>
      <c r="C17" s="107" t="str">
        <f>IF(COUNTIF(C39:C54,"YES")=13,"YES","NO")</f>
        <v>NO</v>
      </c>
      <c r="D17" s="108"/>
      <c r="E17" s="108"/>
      <c r="F17" s="109"/>
    </row>
    <row r="18" spans="1:22" ht="12.75" customHeight="1" x14ac:dyDescent="0.2">
      <c r="A18" s="157"/>
      <c r="B18" s="105" t="s">
        <v>242</v>
      </c>
      <c r="C18" s="105"/>
      <c r="D18" s="105"/>
      <c r="E18" s="105"/>
      <c r="F18" s="105"/>
      <c r="G18" s="17"/>
      <c r="N18" s="18"/>
      <c r="O18" s="18"/>
      <c r="P18" s="18"/>
      <c r="Q18" s="18"/>
      <c r="R18" s="18"/>
      <c r="S18" s="18"/>
      <c r="T18" s="18"/>
      <c r="U18" s="18"/>
      <c r="V18" s="18"/>
    </row>
    <row r="19" spans="1:22" ht="12.75" customHeight="1" x14ac:dyDescent="0.2">
      <c r="A19" s="157"/>
      <c r="B19" s="104" t="s">
        <v>105</v>
      </c>
      <c r="C19" s="106"/>
      <c r="D19" s="229"/>
      <c r="E19" s="229"/>
      <c r="F19" s="229"/>
      <c r="G19" s="17"/>
      <c r="N19" s="18"/>
      <c r="O19" s="18"/>
      <c r="P19" s="18"/>
      <c r="Q19" s="18"/>
      <c r="R19" s="18"/>
      <c r="S19" s="18"/>
      <c r="T19" s="18"/>
      <c r="U19" s="18"/>
      <c r="V19" s="18"/>
    </row>
    <row r="20" spans="1:22" ht="12.75" customHeight="1" x14ac:dyDescent="0.2">
      <c r="A20" s="157"/>
      <c r="B20" s="34"/>
      <c r="C20" s="33"/>
      <c r="D20" s="230"/>
      <c r="E20" s="230"/>
      <c r="F20" s="230"/>
    </row>
    <row r="21" spans="1:22" ht="12.75" customHeight="1" x14ac:dyDescent="0.25">
      <c r="A21" s="157"/>
      <c r="B21" s="32"/>
      <c r="C21" s="29"/>
      <c r="D21" s="30"/>
      <c r="E21" s="31"/>
      <c r="F21" s="30"/>
    </row>
    <row r="22" spans="1:22" ht="16.5" thickBot="1" x14ac:dyDescent="0.3">
      <c r="A22" s="157"/>
      <c r="B22" s="86" t="s">
        <v>236</v>
      </c>
      <c r="C22" s="86"/>
      <c r="D22" s="86"/>
      <c r="E22" s="86"/>
      <c r="F22" s="86"/>
    </row>
    <row r="23" spans="1:22" ht="12.75" customHeight="1" x14ac:dyDescent="0.2">
      <c r="A23" s="157"/>
      <c r="B23" s="40" t="s">
        <v>237</v>
      </c>
      <c r="C23" s="75"/>
      <c r="D23" s="227"/>
      <c r="E23" s="227"/>
      <c r="F23" s="228"/>
    </row>
    <row r="24" spans="1:22" ht="12.75" customHeight="1" x14ac:dyDescent="0.2">
      <c r="A24" s="157"/>
      <c r="B24" s="41" t="s">
        <v>106</v>
      </c>
      <c r="C24" s="77"/>
      <c r="D24" s="78"/>
      <c r="E24" s="78"/>
      <c r="F24" s="79"/>
    </row>
    <row r="25" spans="1:22" ht="12.75" customHeight="1" x14ac:dyDescent="0.2">
      <c r="A25" s="157"/>
      <c r="B25" s="41" t="s">
        <v>107</v>
      </c>
      <c r="C25" s="77"/>
      <c r="D25" s="78"/>
      <c r="E25" s="78"/>
      <c r="F25" s="79"/>
    </row>
    <row r="26" spans="1:22" ht="12.75" customHeight="1" x14ac:dyDescent="0.2">
      <c r="A26" s="157"/>
      <c r="B26" s="41" t="s">
        <v>108</v>
      </c>
      <c r="C26" s="77"/>
      <c r="D26" s="78"/>
      <c r="E26" s="78"/>
      <c r="F26" s="79"/>
    </row>
    <row r="27" spans="1:22" ht="12.75" customHeight="1" x14ac:dyDescent="0.2">
      <c r="A27" s="157"/>
      <c r="B27" s="41" t="s">
        <v>112</v>
      </c>
      <c r="C27" s="77"/>
      <c r="D27" s="78"/>
      <c r="E27" s="78"/>
      <c r="F27" s="79"/>
    </row>
    <row r="28" spans="1:22" ht="12.75" customHeight="1" x14ac:dyDescent="0.2">
      <c r="A28" s="157"/>
      <c r="B28" s="41" t="s">
        <v>132</v>
      </c>
      <c r="C28" s="77"/>
      <c r="D28" s="78"/>
      <c r="E28" s="78"/>
      <c r="F28" s="79"/>
    </row>
    <row r="29" spans="1:22" ht="12.75" customHeight="1" x14ac:dyDescent="0.2">
      <c r="A29" s="157"/>
      <c r="B29" s="41" t="s">
        <v>253</v>
      </c>
      <c r="C29" s="82" t="str">
        <f>IF(COUNTIF(E39:E54,"YES")=13,IF(C17="YES","YES","NO"),IF(COUNTIF(E39:E54,"NO")&gt;0,"NO",""))</f>
        <v/>
      </c>
      <c r="D29" s="80"/>
      <c r="E29" s="80"/>
      <c r="F29" s="81"/>
    </row>
    <row r="30" spans="1:22" ht="12.75" customHeight="1" x14ac:dyDescent="0.2">
      <c r="A30" s="157"/>
      <c r="B30" s="105" t="s">
        <v>133</v>
      </c>
      <c r="C30" s="105"/>
      <c r="D30" s="105"/>
      <c r="E30" s="105"/>
      <c r="F30" s="105"/>
    </row>
    <row r="31" spans="1:22" ht="12.75" customHeight="1" x14ac:dyDescent="0.2">
      <c r="A31" s="157"/>
      <c r="B31" s="104" t="s">
        <v>111</v>
      </c>
      <c r="C31" s="106"/>
      <c r="D31" s="229"/>
      <c r="E31" s="229"/>
      <c r="F31" s="229"/>
    </row>
    <row r="32" spans="1:22" ht="9.9499999999999993" customHeight="1" x14ac:dyDescent="0.2">
      <c r="A32" s="157"/>
      <c r="B32" s="34"/>
      <c r="C32" s="33"/>
      <c r="D32" s="230"/>
      <c r="E32" s="230"/>
      <c r="F32" s="230"/>
    </row>
    <row r="33" spans="1:11" ht="9.9499999999999993" customHeight="1" x14ac:dyDescent="0.25">
      <c r="A33" s="157"/>
      <c r="B33" s="32"/>
      <c r="C33" s="29"/>
      <c r="D33" s="30"/>
      <c r="E33" s="31"/>
      <c r="F33" s="30"/>
    </row>
    <row r="34" spans="1:11" ht="9.9499999999999993" customHeight="1" x14ac:dyDescent="0.2">
      <c r="A34" s="157"/>
      <c r="B34" s="2" t="s">
        <v>39</v>
      </c>
      <c r="C34" s="153"/>
      <c r="D34" s="153"/>
      <c r="E34" s="153"/>
      <c r="F34" s="153"/>
    </row>
    <row r="35" spans="1:11" ht="9.9499999999999993" customHeight="1" x14ac:dyDescent="0.2">
      <c r="A35" s="157"/>
      <c r="B35" s="3" t="s">
        <v>40</v>
      </c>
      <c r="C35" s="154"/>
      <c r="D35" s="154"/>
      <c r="E35" s="155"/>
      <c r="F35" s="155"/>
      <c r="J35" s="18">
        <f>COUNTIF(H39:H54, "")</f>
        <v>8</v>
      </c>
    </row>
    <row r="36" spans="1:11" ht="15.75" x14ac:dyDescent="0.2">
      <c r="A36" s="157"/>
      <c r="B36" s="156" t="s">
        <v>284</v>
      </c>
      <c r="C36" s="151"/>
      <c r="D36" s="151"/>
      <c r="E36" s="152"/>
      <c r="F36" s="152"/>
    </row>
    <row r="37" spans="1:11" ht="15.75" x14ac:dyDescent="0.2">
      <c r="A37" s="157"/>
      <c r="B37" s="168" t="s">
        <v>276</v>
      </c>
      <c r="C37" s="169" t="s">
        <v>275</v>
      </c>
      <c r="D37" s="169" t="s">
        <v>220</v>
      </c>
      <c r="E37" s="169" t="s">
        <v>277</v>
      </c>
      <c r="F37" s="170" t="s">
        <v>274</v>
      </c>
    </row>
    <row r="38" spans="1:11" ht="15.75" customHeight="1" x14ac:dyDescent="0.2">
      <c r="A38" s="157"/>
      <c r="B38" s="190" t="s">
        <v>69</v>
      </c>
      <c r="C38" s="89"/>
      <c r="D38" s="89"/>
      <c r="E38" s="89"/>
      <c r="F38" s="94"/>
      <c r="J38" s="18">
        <f>COUNTIF(G:G,"*")</f>
        <v>13</v>
      </c>
    </row>
    <row r="39" spans="1:11" ht="51" x14ac:dyDescent="0.2">
      <c r="A39" s="157"/>
      <c r="B39" s="1" t="s">
        <v>93</v>
      </c>
      <c r="C39" s="39" t="s">
        <v>40</v>
      </c>
      <c r="D39" s="65" t="s">
        <v>456</v>
      </c>
      <c r="E39" s="39"/>
      <c r="F39" s="65"/>
      <c r="G39" s="18" t="s">
        <v>1</v>
      </c>
      <c r="H39" s="17" t="str">
        <f>IF(C39="YES",IF(E39="NO",G39,""),G39)</f>
        <v>1A</v>
      </c>
      <c r="J39" s="18" t="str">
        <f>CONCATENATE(H39,H41,H42,H44,H45,H47,H48,H49,H50,H51,H52,H53,H54)</f>
        <v>1A2B3A3B4C</v>
      </c>
      <c r="K39" s="58" t="str">
        <f>HYPERLINK("#'Self Assessment Summary'!E18","Hyperlink to the Element on the SA Summary Worksheet")</f>
        <v>Hyperlink to the Element on the SA Summary Worksheet</v>
      </c>
    </row>
    <row r="40" spans="1:11" ht="15.75" x14ac:dyDescent="0.2">
      <c r="A40" s="157"/>
      <c r="B40" s="88" t="s">
        <v>70</v>
      </c>
      <c r="C40" s="89"/>
      <c r="D40" s="89"/>
      <c r="E40" s="89"/>
      <c r="F40" s="94"/>
      <c r="H40" s="17">
        <f t="shared" ref="H40:H54" si="0">IF(C40="YES",IF(E40="NO",G40,""),G40)</f>
        <v>0</v>
      </c>
    </row>
    <row r="41" spans="1:11" ht="76.5" x14ac:dyDescent="0.2">
      <c r="A41" s="157"/>
      <c r="B41" s="1" t="s">
        <v>94</v>
      </c>
      <c r="C41" s="39" t="s">
        <v>39</v>
      </c>
      <c r="D41" s="65"/>
      <c r="E41" s="39"/>
      <c r="F41" s="65"/>
      <c r="G41" s="18" t="s">
        <v>4</v>
      </c>
      <c r="H41" s="17" t="str">
        <f t="shared" si="0"/>
        <v/>
      </c>
      <c r="K41" s="58" t="str">
        <f>HYPERLINK("#'Self Assessment Summary'!F18","Hyperlink to the Element on the SA Summary Worksheet")</f>
        <v>Hyperlink to the Element on the SA Summary Worksheet</v>
      </c>
    </row>
    <row r="42" spans="1:11" ht="63.75" x14ac:dyDescent="0.2">
      <c r="A42" s="157"/>
      <c r="B42" s="1" t="s">
        <v>214</v>
      </c>
      <c r="C42" s="39" t="s">
        <v>40</v>
      </c>
      <c r="D42" s="65" t="s">
        <v>469</v>
      </c>
      <c r="E42" s="39"/>
      <c r="F42" s="65"/>
      <c r="G42" s="18" t="s">
        <v>5</v>
      </c>
      <c r="H42" s="17" t="str">
        <f t="shared" si="0"/>
        <v>2B</v>
      </c>
      <c r="K42" s="58" t="str">
        <f>HYPERLINK("#'Self Assessment Summary'!G18","Hyperlink to the Element on the SA Summary Worksheet")</f>
        <v>Hyperlink to the Element on the SA Summary Worksheet</v>
      </c>
    </row>
    <row r="43" spans="1:11" ht="15.75" x14ac:dyDescent="0.2">
      <c r="A43" s="157"/>
      <c r="B43" s="88" t="s">
        <v>71</v>
      </c>
      <c r="C43" s="89"/>
      <c r="D43" s="89"/>
      <c r="E43" s="89"/>
      <c r="F43" s="94"/>
      <c r="H43" s="17">
        <f t="shared" si="0"/>
        <v>0</v>
      </c>
    </row>
    <row r="44" spans="1:11" ht="51" x14ac:dyDescent="0.2">
      <c r="A44" s="157"/>
      <c r="B44" s="1" t="s">
        <v>95</v>
      </c>
      <c r="C44" s="39" t="s">
        <v>40</v>
      </c>
      <c r="D44" s="65" t="s">
        <v>453</v>
      </c>
      <c r="E44" s="39"/>
      <c r="F44" s="65"/>
      <c r="G44" s="18" t="s">
        <v>6</v>
      </c>
      <c r="H44" s="17" t="str">
        <f t="shared" si="0"/>
        <v>3A</v>
      </c>
      <c r="K44" s="58" t="str">
        <f>HYPERLINK("#'Self Assessment Summary'!H18","Hyperlink to the Element on the SA Summary Worksheet")</f>
        <v>Hyperlink to the Element on the SA Summary Worksheet</v>
      </c>
    </row>
    <row r="45" spans="1:11" ht="38.25" x14ac:dyDescent="0.2">
      <c r="A45" s="157"/>
      <c r="B45" s="1" t="s">
        <v>189</v>
      </c>
      <c r="C45" s="39" t="s">
        <v>40</v>
      </c>
      <c r="D45" s="65" t="s">
        <v>470</v>
      </c>
      <c r="E45" s="39"/>
      <c r="F45" s="65"/>
      <c r="G45" s="18" t="s">
        <v>8</v>
      </c>
      <c r="H45" s="17" t="str">
        <f t="shared" si="0"/>
        <v>3B</v>
      </c>
      <c r="K45" s="58" t="str">
        <f>HYPERLINK("#'Self Assessment Summary'!I18","Hyperlink to the Element on the SA Summary Worksheet")</f>
        <v>Hyperlink to the Element on the SA Summary Worksheet</v>
      </c>
    </row>
    <row r="46" spans="1:11" ht="15.75" x14ac:dyDescent="0.2">
      <c r="A46" s="157"/>
      <c r="B46" s="88" t="s">
        <v>72</v>
      </c>
      <c r="C46" s="89"/>
      <c r="D46" s="89"/>
      <c r="E46" s="89"/>
      <c r="F46" s="94"/>
      <c r="H46" s="17">
        <f t="shared" si="0"/>
        <v>0</v>
      </c>
    </row>
    <row r="47" spans="1:11" ht="76.5" x14ac:dyDescent="0.2">
      <c r="A47" s="157"/>
      <c r="B47" s="1" t="s">
        <v>96</v>
      </c>
      <c r="C47" s="39" t="s">
        <v>39</v>
      </c>
      <c r="D47" s="65" t="s">
        <v>471</v>
      </c>
      <c r="E47" s="39"/>
      <c r="F47" s="65"/>
      <c r="G47" s="18" t="s">
        <v>7</v>
      </c>
      <c r="H47" s="17" t="str">
        <f t="shared" si="0"/>
        <v/>
      </c>
      <c r="K47" s="58" t="str">
        <f>HYPERLINK("#'Self Assessment Summary'!J18","Hyperlink to the Element on the SA Summary Worksheet")</f>
        <v>Hyperlink to the Element on the SA Summary Worksheet</v>
      </c>
    </row>
    <row r="48" spans="1:11" ht="76.5" x14ac:dyDescent="0.2">
      <c r="A48" s="157"/>
      <c r="B48" s="1" t="s">
        <v>190</v>
      </c>
      <c r="C48" s="39" t="s">
        <v>39</v>
      </c>
      <c r="D48" s="65" t="s">
        <v>471</v>
      </c>
      <c r="E48" s="39"/>
      <c r="F48" s="65"/>
      <c r="G48" s="18" t="s">
        <v>9</v>
      </c>
      <c r="H48" s="17" t="str">
        <f t="shared" si="0"/>
        <v/>
      </c>
      <c r="K48" s="58" t="str">
        <f>HYPERLINK("#'Self Assessment Summary'!K18","Hyperlink to the Element on the SA Summary Worksheet")</f>
        <v>Hyperlink to the Element on the SA Summary Worksheet</v>
      </c>
    </row>
    <row r="49" spans="1:22" ht="51" x14ac:dyDescent="0.2">
      <c r="A49" s="157"/>
      <c r="B49" s="1" t="s">
        <v>97</v>
      </c>
      <c r="C49" s="39" t="s">
        <v>40</v>
      </c>
      <c r="D49" s="65" t="s">
        <v>455</v>
      </c>
      <c r="E49" s="39"/>
      <c r="F49" s="65"/>
      <c r="G49" s="18" t="s">
        <v>11</v>
      </c>
      <c r="H49" s="17" t="str">
        <f t="shared" si="0"/>
        <v>4C</v>
      </c>
      <c r="K49" s="58" t="str">
        <f>HYPERLINK("#'Self Assessment Summary'!L18","Hyperlink to the Element on the SA Summary Worksheet")</f>
        <v>Hyperlink to the Element on the SA Summary Worksheet</v>
      </c>
    </row>
    <row r="50" spans="1:22" ht="76.5" x14ac:dyDescent="0.2">
      <c r="A50" s="157"/>
      <c r="B50" s="1" t="s">
        <v>98</v>
      </c>
      <c r="C50" s="39" t="s">
        <v>39</v>
      </c>
      <c r="D50" s="65" t="s">
        <v>471</v>
      </c>
      <c r="E50" s="39"/>
      <c r="F50" s="65"/>
      <c r="G50" s="18" t="s">
        <v>32</v>
      </c>
      <c r="H50" s="17" t="str">
        <f t="shared" si="0"/>
        <v/>
      </c>
      <c r="K50" s="58" t="str">
        <f>HYPERLINK("#'Self Assessment Summary'!M18","Hyperlink to the Element on the SA Summary Worksheet")</f>
        <v>Hyperlink to the Element on the SA Summary Worksheet</v>
      </c>
    </row>
    <row r="51" spans="1:22" ht="76.5" x14ac:dyDescent="0.2">
      <c r="A51" s="157"/>
      <c r="B51" s="1" t="s">
        <v>191</v>
      </c>
      <c r="C51" s="39" t="s">
        <v>39</v>
      </c>
      <c r="D51" s="65" t="s">
        <v>471</v>
      </c>
      <c r="E51" s="39"/>
      <c r="F51" s="65"/>
      <c r="G51" s="18" t="s">
        <v>33</v>
      </c>
      <c r="H51" s="17" t="str">
        <f t="shared" si="0"/>
        <v/>
      </c>
      <c r="K51" s="58" t="str">
        <f>HYPERLINK("#'Self Assessment Summary'!N18","Hyperlink to the Element on the SA Summary Worksheet")</f>
        <v>Hyperlink to the Element on the SA Summary Worksheet</v>
      </c>
    </row>
    <row r="52" spans="1:22" ht="76.5" x14ac:dyDescent="0.2">
      <c r="A52" s="157"/>
      <c r="B52" s="1" t="s">
        <v>99</v>
      </c>
      <c r="C52" s="39" t="s">
        <v>39</v>
      </c>
      <c r="D52" s="65" t="s">
        <v>471</v>
      </c>
      <c r="E52" s="39"/>
      <c r="F52" s="65"/>
      <c r="G52" s="18" t="s">
        <v>34</v>
      </c>
      <c r="H52" s="17" t="str">
        <f t="shared" si="0"/>
        <v/>
      </c>
      <c r="K52" s="58" t="str">
        <f>HYPERLINK("#'Self Assessment Summary'!O18","Hyperlink to the Element on the SA Summary Worksheet")</f>
        <v>Hyperlink to the Element on the SA Summary Worksheet</v>
      </c>
    </row>
    <row r="53" spans="1:22" ht="76.5" x14ac:dyDescent="0.2">
      <c r="A53" s="157"/>
      <c r="B53" s="1" t="s">
        <v>192</v>
      </c>
      <c r="C53" s="39" t="s">
        <v>39</v>
      </c>
      <c r="D53" s="65" t="s">
        <v>471</v>
      </c>
      <c r="E53" s="39"/>
      <c r="F53" s="65"/>
      <c r="G53" s="18" t="s">
        <v>35</v>
      </c>
      <c r="H53" s="17" t="str">
        <f t="shared" si="0"/>
        <v/>
      </c>
      <c r="K53" s="58" t="str">
        <f>HYPERLINK("#'Self Assessment Summary'!P18","Hyperlink to the Element on the SA Summary Worksheet")</f>
        <v>Hyperlink to the Element on the SA Summary Worksheet</v>
      </c>
    </row>
    <row r="54" spans="1:22" ht="76.5" x14ac:dyDescent="0.2">
      <c r="A54" s="157"/>
      <c r="B54" s="1" t="s">
        <v>100</v>
      </c>
      <c r="C54" s="39" t="s">
        <v>39</v>
      </c>
      <c r="D54" s="65" t="s">
        <v>471</v>
      </c>
      <c r="E54" s="39"/>
      <c r="F54" s="65"/>
      <c r="G54" s="18" t="s">
        <v>36</v>
      </c>
      <c r="H54" s="17" t="str">
        <f t="shared" si="0"/>
        <v/>
      </c>
      <c r="K54" s="58" t="str">
        <f>HYPERLINK("#'Self Assessment Summary'!Q18","Hyperlink to the Element on the SA Summary Worksheet")</f>
        <v>Hyperlink to the Element on the SA Summary Worksheet</v>
      </c>
    </row>
    <row r="55" spans="1:22" ht="15.75" x14ac:dyDescent="0.25">
      <c r="A55" s="157"/>
      <c r="B55" s="91" t="s">
        <v>0</v>
      </c>
      <c r="C55" s="92"/>
      <c r="D55" s="92"/>
      <c r="E55" s="92"/>
      <c r="F55" s="95"/>
    </row>
    <row r="56" spans="1:22" ht="408.95" customHeight="1" x14ac:dyDescent="0.2">
      <c r="A56" s="157"/>
      <c r="B56" s="246"/>
      <c r="C56" s="247"/>
      <c r="D56" s="247"/>
      <c r="E56" s="247"/>
      <c r="F56" s="248"/>
    </row>
    <row r="57" spans="1:22" x14ac:dyDescent="0.2">
      <c r="A57" s="211" t="s">
        <v>308</v>
      </c>
      <c r="G57" s="17"/>
      <c r="M57" s="19"/>
    </row>
    <row r="58" spans="1:22" x14ac:dyDescent="0.2">
      <c r="A58" s="211" t="s">
        <v>408</v>
      </c>
      <c r="G58" s="17"/>
      <c r="M58" s="19"/>
    </row>
    <row r="59" spans="1:22" x14ac:dyDescent="0.2">
      <c r="A59" s="211" t="s">
        <v>423</v>
      </c>
      <c r="G59" s="17"/>
      <c r="M59" s="19"/>
    </row>
    <row r="60" spans="1:22" x14ac:dyDescent="0.2">
      <c r="A60" s="211" t="s">
        <v>424</v>
      </c>
      <c r="G60" s="17"/>
      <c r="N60" s="18"/>
      <c r="O60" s="18"/>
      <c r="P60" s="18"/>
      <c r="Q60" s="18"/>
      <c r="R60" s="18"/>
      <c r="S60" s="18"/>
      <c r="T60" s="18"/>
      <c r="U60" s="18"/>
      <c r="V60" s="18"/>
    </row>
  </sheetData>
  <sheetProtection password="835D" sheet="1" objects="1" scenarios="1" deleteRows="0"/>
  <mergeCells count="1">
    <mergeCell ref="B56:F56"/>
  </mergeCells>
  <phoneticPr fontId="2" type="noConversion"/>
  <dataValidations count="1">
    <dataValidation type="list" allowBlank="1" showInputMessage="1" showErrorMessage="1" sqref="E39 C47:C54 E47:E54 E44:E45 E41:E42 C39 C41:C42 C44:C45">
      <formula1>$B$34:$B$35</formula1>
    </dataValidation>
  </dataValidations>
  <hyperlinks>
    <hyperlink ref="B6" r:id="rId1"/>
  </hyperlinks>
  <pageMargins left="0.25" right="0.25" top="0.75" bottom="0.75" header="0.3" footer="0.3"/>
  <pageSetup orientation="landscape" horizontalDpi="1200" verticalDpi="1200"/>
  <headerFooter alignWithMargins="0"/>
  <rowBreaks count="2" manualBreakCount="2">
    <brk id="35" max="5" man="1"/>
    <brk id="54"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Self Assessment Summary</vt:lpstr>
      <vt:lpstr>Standard 1</vt:lpstr>
      <vt:lpstr>Standard 2</vt:lpstr>
      <vt:lpstr>Standard 3</vt:lpstr>
      <vt:lpstr>Standard 4</vt:lpstr>
      <vt:lpstr>Standard 5</vt:lpstr>
      <vt:lpstr>Standard 6</vt:lpstr>
      <vt:lpstr>Standard 7</vt:lpstr>
      <vt:lpstr>Standard 8</vt:lpstr>
      <vt:lpstr>Standard 9</vt:lpstr>
      <vt:lpstr>'Self Assessment Summary'!Print_Area</vt:lpstr>
      <vt:lpstr>'Standard 1'!Print_Area</vt:lpstr>
      <vt:lpstr>'Standard 2'!Print_Area</vt:lpstr>
      <vt:lpstr>'Standard 3'!Print_Area</vt:lpstr>
      <vt:lpstr>'Standard 4'!Print_Area</vt:lpstr>
      <vt:lpstr>'Standard 5'!Print_Area</vt:lpstr>
      <vt:lpstr>'Standard 6'!Print_Area</vt:lpstr>
      <vt:lpstr>'Standard 7'!Print_Area</vt:lpstr>
      <vt:lpstr>'Standard 8'!Print_Area</vt:lpstr>
      <vt:lpstr>'Standard 9'!Print_Area</vt:lpstr>
      <vt:lpstr>'Standard 5'!Text11</vt:lpstr>
      <vt:lpstr>'Standard 5'!Text13</vt:lpstr>
      <vt:lpstr>'Standard 5'!Text14</vt:lpstr>
      <vt:lpstr>'Standard 5'!Text15</vt:lpstr>
      <vt:lpstr>'Standard 5'!Text16</vt:lpstr>
      <vt:lpstr>'Standard 5'!Text17</vt:lpstr>
      <vt:lpstr>'Standard 5'!Text18</vt:lpstr>
      <vt:lpstr>'Standard 5'!Text19</vt:lpstr>
      <vt:lpstr>'Standard 5'!Text2</vt:lpstr>
      <vt:lpstr>'Standard 5'!Text20</vt:lpstr>
      <vt:lpstr>'Standard 5'!Text3</vt:lpstr>
      <vt:lpstr>'Standard 5'!Text40</vt:lpstr>
      <vt:lpstr>'Standard 5'!Text5</vt:lpstr>
    </vt:vector>
  </TitlesOfParts>
  <Company>US FDA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skrause1</dc:creator>
  <cp:lastModifiedBy>Laxson, Joe</cp:lastModifiedBy>
  <cp:lastPrinted>2017-04-12T16:49:28Z</cp:lastPrinted>
  <dcterms:created xsi:type="dcterms:W3CDTF">2011-06-14T14:40:54Z</dcterms:created>
  <dcterms:modified xsi:type="dcterms:W3CDTF">2017-07-26T19:57:42Z</dcterms:modified>
</cp:coreProperties>
</file>